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PS 01.1 - Uzávěr v RCH 2" sheetId="2" r:id="rId2"/>
    <sheet name="DPS 01.2 - Uzávěr v ICH 1" sheetId="3" r:id="rId3"/>
    <sheet name="SO 01 - Stavební úpravy" sheetId="4" r:id="rId4"/>
    <sheet name="VON - Vedlejší a ostatní ..." sheetId="5" r:id="rId5"/>
    <sheet name="Pokyny pro vyplnění" sheetId="6" r:id="rId6"/>
  </sheets>
  <definedNames>
    <definedName name="_xlnm.Print_Area" localSheetId="0">'Rekapitulace stavby'!$D$4:$AO$36,'Rekapitulace stavby'!$C$42:$AQ$60</definedName>
    <definedName name="_xlnm.Print_Titles" localSheetId="0">'Rekapitulace stavby'!$52:$52</definedName>
    <definedName name="_xlnm._FilterDatabase" localSheetId="1" hidden="1">'DPS 01.1 - Uzávěr v RCH 2'!$C$89:$K$115</definedName>
    <definedName name="_xlnm.Print_Area" localSheetId="1">'DPS 01.1 - Uzávěr v RCH 2'!$C$4:$J$41,'DPS 01.1 - Uzávěr v RCH 2'!$C$47:$J$69,'DPS 01.1 - Uzávěr v RCH 2'!$C$75:$K$115</definedName>
    <definedName name="_xlnm.Print_Titles" localSheetId="1">'DPS 01.1 - Uzávěr v RCH 2'!$89:$89</definedName>
    <definedName name="_xlnm._FilterDatabase" localSheetId="2" hidden="1">'DPS 01.2 - Uzávěr v ICH 1'!$C$89:$K$117</definedName>
    <definedName name="_xlnm.Print_Area" localSheetId="2">'DPS 01.2 - Uzávěr v ICH 1'!$C$4:$J$41,'DPS 01.2 - Uzávěr v ICH 1'!$C$47:$J$69,'DPS 01.2 - Uzávěr v ICH 1'!$C$75:$K$117</definedName>
    <definedName name="_xlnm.Print_Titles" localSheetId="2">'DPS 01.2 - Uzávěr v ICH 1'!$89:$89</definedName>
    <definedName name="_xlnm._FilterDatabase" localSheetId="3" hidden="1">'SO 01 - Stavební úpravy'!$C$85:$K$313</definedName>
    <definedName name="_xlnm.Print_Area" localSheetId="3">'SO 01 - Stavební úpravy'!$C$4:$J$39,'SO 01 - Stavební úpravy'!$C$45:$J$67,'SO 01 - Stavební úpravy'!$C$73:$K$313</definedName>
    <definedName name="_xlnm.Print_Titles" localSheetId="3">'SO 01 - Stavební úpravy'!$85:$85</definedName>
    <definedName name="_xlnm._FilterDatabase" localSheetId="4" hidden="1">'VON - Vedlejší a ostatní ...'!$C$79:$K$88</definedName>
    <definedName name="_xlnm.Print_Area" localSheetId="4">'VON - Vedlejší a ostatní ...'!$C$4:$J$39,'VON - Vedlejší a ostatní ...'!$C$45:$J$61,'VON - Vedlejší a ostatní ...'!$C$67:$K$88</definedName>
    <definedName name="_xlnm.Print_Titles" localSheetId="4">'VON - Vedlejší a ostatní ...'!$79:$79</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r="J37"/>
  <c r="J36"/>
  <c i="1" r="AY59"/>
  <c i="5" r="J35"/>
  <c i="1" r="AX59"/>
  <c i="5"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2"/>
  <c r="F37"/>
  <c i="1" r="BD59"/>
  <c i="5" r="BH82"/>
  <c r="F36"/>
  <c i="1" r="BC59"/>
  <c i="5" r="BG82"/>
  <c r="F35"/>
  <c i="1" r="BB59"/>
  <c i="5" r="BF82"/>
  <c r="J34"/>
  <c i="1" r="AW59"/>
  <c i="5" r="F34"/>
  <c i="1" r="BA59"/>
  <c i="5" r="T82"/>
  <c r="T81"/>
  <c r="T80"/>
  <c r="R82"/>
  <c r="R81"/>
  <c r="R80"/>
  <c r="P82"/>
  <c r="P81"/>
  <c r="P80"/>
  <c i="1" r="AU59"/>
  <c i="5" r="BK82"/>
  <c r="BK81"/>
  <c r="J81"/>
  <c r="BK80"/>
  <c r="J80"/>
  <c r="J59"/>
  <c r="J30"/>
  <c i="1" r="AG59"/>
  <c i="5" r="J82"/>
  <c r="BE82"/>
  <c r="J33"/>
  <c i="1" r="AV59"/>
  <c i="5" r="F33"/>
  <c i="1" r="AZ59"/>
  <c i="5" r="J60"/>
  <c r="J77"/>
  <c r="J76"/>
  <c r="F76"/>
  <c r="F74"/>
  <c r="E72"/>
  <c r="J55"/>
  <c r="J54"/>
  <c r="F54"/>
  <c r="F52"/>
  <c r="E50"/>
  <c r="J39"/>
  <c r="J18"/>
  <c r="E18"/>
  <c r="F77"/>
  <c r="F55"/>
  <c r="J17"/>
  <c r="J12"/>
  <c r="J74"/>
  <c r="J52"/>
  <c r="E7"/>
  <c r="E70"/>
  <c r="E48"/>
  <c i="4" r="J37"/>
  <c r="J36"/>
  <c i="1" r="AY58"/>
  <c i="4" r="J35"/>
  <c i="1" r="AX58"/>
  <c i="4" r="BI311"/>
  <c r="BH311"/>
  <c r="BG311"/>
  <c r="BF311"/>
  <c r="T311"/>
  <c r="R311"/>
  <c r="P311"/>
  <c r="BK311"/>
  <c r="J311"/>
  <c r="BE311"/>
  <c r="BI308"/>
  <c r="BH308"/>
  <c r="BG308"/>
  <c r="BF308"/>
  <c r="T308"/>
  <c r="R308"/>
  <c r="P308"/>
  <c r="BK308"/>
  <c r="J308"/>
  <c r="BE308"/>
  <c r="BI305"/>
  <c r="BH305"/>
  <c r="BG305"/>
  <c r="BF305"/>
  <c r="T305"/>
  <c r="R305"/>
  <c r="P305"/>
  <c r="BK305"/>
  <c r="J305"/>
  <c r="BE305"/>
  <c r="BI295"/>
  <c r="BH295"/>
  <c r="BG295"/>
  <c r="BF295"/>
  <c r="T295"/>
  <c r="R295"/>
  <c r="P295"/>
  <c r="BK295"/>
  <c r="J295"/>
  <c r="BE295"/>
  <c r="BI292"/>
  <c r="BH292"/>
  <c r="BG292"/>
  <c r="BF292"/>
  <c r="T292"/>
  <c r="R292"/>
  <c r="P292"/>
  <c r="BK292"/>
  <c r="J292"/>
  <c r="BE292"/>
  <c r="BI287"/>
  <c r="BH287"/>
  <c r="BG287"/>
  <c r="BF287"/>
  <c r="T287"/>
  <c r="R287"/>
  <c r="P287"/>
  <c r="BK287"/>
  <c r="J287"/>
  <c r="BE287"/>
  <c r="BI273"/>
  <c r="BH273"/>
  <c r="BG273"/>
  <c r="BF273"/>
  <c r="T273"/>
  <c r="R273"/>
  <c r="P273"/>
  <c r="BK273"/>
  <c r="J273"/>
  <c r="BE273"/>
  <c r="BI267"/>
  <c r="BH267"/>
  <c r="BG267"/>
  <c r="BF267"/>
  <c r="T267"/>
  <c r="R267"/>
  <c r="P267"/>
  <c r="BK267"/>
  <c r="J267"/>
  <c r="BE267"/>
  <c r="BI261"/>
  <c r="BH261"/>
  <c r="BG261"/>
  <c r="BF261"/>
  <c r="T261"/>
  <c r="R261"/>
  <c r="P261"/>
  <c r="BK261"/>
  <c r="J261"/>
  <c r="BE261"/>
  <c r="BI248"/>
  <c r="BH248"/>
  <c r="BG248"/>
  <c r="BF248"/>
  <c r="T248"/>
  <c r="R248"/>
  <c r="P248"/>
  <c r="BK248"/>
  <c r="J248"/>
  <c r="BE248"/>
  <c r="BI232"/>
  <c r="BH232"/>
  <c r="BG232"/>
  <c r="BF232"/>
  <c r="T232"/>
  <c r="R232"/>
  <c r="P232"/>
  <c r="BK232"/>
  <c r="J232"/>
  <c r="BE232"/>
  <c r="BI226"/>
  <c r="BH226"/>
  <c r="BG226"/>
  <c r="BF226"/>
  <c r="T226"/>
  <c r="T225"/>
  <c r="T224"/>
  <c r="R226"/>
  <c r="R225"/>
  <c r="R224"/>
  <c r="P226"/>
  <c r="P225"/>
  <c r="P224"/>
  <c r="BK226"/>
  <c r="BK225"/>
  <c r="J225"/>
  <c r="BK224"/>
  <c r="J224"/>
  <c r="J226"/>
  <c r="BE226"/>
  <c r="J66"/>
  <c r="J65"/>
  <c r="BI222"/>
  <c r="BH222"/>
  <c r="BG222"/>
  <c r="BF222"/>
  <c r="T222"/>
  <c r="T221"/>
  <c r="R222"/>
  <c r="R221"/>
  <c r="P222"/>
  <c r="P221"/>
  <c r="BK222"/>
  <c r="BK221"/>
  <c r="J221"/>
  <c r="J222"/>
  <c r="BE222"/>
  <c r="J64"/>
  <c r="BI218"/>
  <c r="BH218"/>
  <c r="BG218"/>
  <c r="BF218"/>
  <c r="T218"/>
  <c r="R218"/>
  <c r="P218"/>
  <c r="BK218"/>
  <c r="J218"/>
  <c r="BE218"/>
  <c r="BI215"/>
  <c r="BH215"/>
  <c r="BG215"/>
  <c r="BF215"/>
  <c r="T215"/>
  <c r="R215"/>
  <c r="P215"/>
  <c r="BK215"/>
  <c r="J215"/>
  <c r="BE215"/>
  <c r="BI210"/>
  <c r="BH210"/>
  <c r="BG210"/>
  <c r="BF210"/>
  <c r="T210"/>
  <c r="R210"/>
  <c r="P210"/>
  <c r="BK210"/>
  <c r="J210"/>
  <c r="BE210"/>
  <c r="BI207"/>
  <c r="BH207"/>
  <c r="BG207"/>
  <c r="BF207"/>
  <c r="T207"/>
  <c r="R207"/>
  <c r="P207"/>
  <c r="BK207"/>
  <c r="J207"/>
  <c r="BE207"/>
  <c r="BI204"/>
  <c r="BH204"/>
  <c r="BG204"/>
  <c r="BF204"/>
  <c r="T204"/>
  <c r="R204"/>
  <c r="P204"/>
  <c r="BK204"/>
  <c r="J204"/>
  <c r="BE204"/>
  <c r="BI199"/>
  <c r="BH199"/>
  <c r="BG199"/>
  <c r="BF199"/>
  <c r="T199"/>
  <c r="T198"/>
  <c r="R199"/>
  <c r="R198"/>
  <c r="P199"/>
  <c r="P198"/>
  <c r="BK199"/>
  <c r="BK198"/>
  <c r="J198"/>
  <c r="J199"/>
  <c r="BE199"/>
  <c r="J63"/>
  <c r="BI195"/>
  <c r="BH195"/>
  <c r="BG195"/>
  <c r="BF195"/>
  <c r="T195"/>
  <c r="R195"/>
  <c r="P195"/>
  <c r="BK195"/>
  <c r="J195"/>
  <c r="BE195"/>
  <c r="BI192"/>
  <c r="BH192"/>
  <c r="BG192"/>
  <c r="BF192"/>
  <c r="T192"/>
  <c r="R192"/>
  <c r="P192"/>
  <c r="BK192"/>
  <c r="J192"/>
  <c r="BE192"/>
  <c r="BI189"/>
  <c r="BH189"/>
  <c r="BG189"/>
  <c r="BF189"/>
  <c r="T189"/>
  <c r="R189"/>
  <c r="P189"/>
  <c r="BK189"/>
  <c r="J189"/>
  <c r="BE189"/>
  <c r="BI185"/>
  <c r="BH185"/>
  <c r="BG185"/>
  <c r="BF185"/>
  <c r="T185"/>
  <c r="R185"/>
  <c r="P185"/>
  <c r="BK185"/>
  <c r="J185"/>
  <c r="BE185"/>
  <c r="BI181"/>
  <c r="BH181"/>
  <c r="BG181"/>
  <c r="BF181"/>
  <c r="T181"/>
  <c r="R181"/>
  <c r="P181"/>
  <c r="BK181"/>
  <c r="J181"/>
  <c r="BE181"/>
  <c r="BI177"/>
  <c r="BH177"/>
  <c r="BG177"/>
  <c r="BF177"/>
  <c r="T177"/>
  <c r="R177"/>
  <c r="P177"/>
  <c r="BK177"/>
  <c r="J177"/>
  <c r="BE177"/>
  <c r="BI173"/>
  <c r="BH173"/>
  <c r="BG173"/>
  <c r="BF173"/>
  <c r="T173"/>
  <c r="R173"/>
  <c r="P173"/>
  <c r="BK173"/>
  <c r="J173"/>
  <c r="BE173"/>
  <c r="BI169"/>
  <c r="BH169"/>
  <c r="BG169"/>
  <c r="BF169"/>
  <c r="T169"/>
  <c r="R169"/>
  <c r="P169"/>
  <c r="BK169"/>
  <c r="J169"/>
  <c r="BE169"/>
  <c r="BI165"/>
  <c r="BH165"/>
  <c r="BG165"/>
  <c r="BF165"/>
  <c r="T165"/>
  <c r="R165"/>
  <c r="P165"/>
  <c r="BK165"/>
  <c r="J165"/>
  <c r="BE165"/>
  <c r="BI161"/>
  <c r="BH161"/>
  <c r="BG161"/>
  <c r="BF161"/>
  <c r="T161"/>
  <c r="R161"/>
  <c r="P161"/>
  <c r="BK161"/>
  <c r="J161"/>
  <c r="BE161"/>
  <c r="BI157"/>
  <c r="BH157"/>
  <c r="BG157"/>
  <c r="BF157"/>
  <c r="T157"/>
  <c r="R157"/>
  <c r="P157"/>
  <c r="BK157"/>
  <c r="J157"/>
  <c r="BE157"/>
  <c r="BI153"/>
  <c r="BH153"/>
  <c r="BG153"/>
  <c r="BF153"/>
  <c r="T153"/>
  <c r="R153"/>
  <c r="P153"/>
  <c r="BK153"/>
  <c r="J153"/>
  <c r="BE153"/>
  <c r="BI149"/>
  <c r="BH149"/>
  <c r="BG149"/>
  <c r="BF149"/>
  <c r="T149"/>
  <c r="R149"/>
  <c r="P149"/>
  <c r="BK149"/>
  <c r="J149"/>
  <c r="BE149"/>
  <c r="BI142"/>
  <c r="BH142"/>
  <c r="BG142"/>
  <c r="BF142"/>
  <c r="T142"/>
  <c r="R142"/>
  <c r="P142"/>
  <c r="BK142"/>
  <c r="J142"/>
  <c r="BE142"/>
  <c r="BI134"/>
  <c r="BH134"/>
  <c r="BG134"/>
  <c r="BF134"/>
  <c r="T134"/>
  <c r="R134"/>
  <c r="P134"/>
  <c r="BK134"/>
  <c r="J134"/>
  <c r="BE134"/>
  <c r="BI131"/>
  <c r="BH131"/>
  <c r="BG131"/>
  <c r="BF131"/>
  <c r="T131"/>
  <c r="R131"/>
  <c r="P131"/>
  <c r="BK131"/>
  <c r="J131"/>
  <c r="BE131"/>
  <c r="BI128"/>
  <c r="BH128"/>
  <c r="BG128"/>
  <c r="BF128"/>
  <c r="T128"/>
  <c r="R128"/>
  <c r="P128"/>
  <c r="BK128"/>
  <c r="J128"/>
  <c r="BE128"/>
  <c r="BI122"/>
  <c r="BH122"/>
  <c r="BG122"/>
  <c r="BF122"/>
  <c r="T122"/>
  <c r="R122"/>
  <c r="P122"/>
  <c r="BK122"/>
  <c r="J122"/>
  <c r="BE122"/>
  <c r="BI118"/>
  <c r="BH118"/>
  <c r="BG118"/>
  <c r="BF118"/>
  <c r="T118"/>
  <c r="R118"/>
  <c r="P118"/>
  <c r="BK118"/>
  <c r="J118"/>
  <c r="BE118"/>
  <c r="BI111"/>
  <c r="BH111"/>
  <c r="BG111"/>
  <c r="BF111"/>
  <c r="T111"/>
  <c r="T110"/>
  <c r="R111"/>
  <c r="R110"/>
  <c r="P111"/>
  <c r="P110"/>
  <c r="BK111"/>
  <c r="BK110"/>
  <c r="J110"/>
  <c r="J111"/>
  <c r="BE111"/>
  <c r="J62"/>
  <c r="BI106"/>
  <c r="BH106"/>
  <c r="BG106"/>
  <c r="BF106"/>
  <c r="T106"/>
  <c r="R106"/>
  <c r="P106"/>
  <c r="BK106"/>
  <c r="J106"/>
  <c r="BE106"/>
  <c r="BI97"/>
  <c r="BH97"/>
  <c r="BG97"/>
  <c r="BF97"/>
  <c r="T97"/>
  <c r="R97"/>
  <c r="P97"/>
  <c r="BK97"/>
  <c r="J97"/>
  <c r="BE97"/>
  <c r="BI89"/>
  <c r="F37"/>
  <c i="1" r="BD58"/>
  <c i="4" r="BH89"/>
  <c r="F36"/>
  <c i="1" r="BC58"/>
  <c i="4" r="BG89"/>
  <c r="F35"/>
  <c i="1" r="BB58"/>
  <c i="4" r="BF89"/>
  <c r="J34"/>
  <c i="1" r="AW58"/>
  <c i="4" r="F34"/>
  <c i="1" r="BA58"/>
  <c i="4" r="T89"/>
  <c r="T88"/>
  <c r="T87"/>
  <c r="T86"/>
  <c r="R89"/>
  <c r="R88"/>
  <c r="R87"/>
  <c r="R86"/>
  <c r="P89"/>
  <c r="P88"/>
  <c r="P87"/>
  <c r="P86"/>
  <c i="1" r="AU58"/>
  <c i="4" r="BK89"/>
  <c r="BK88"/>
  <c r="J88"/>
  <c r="BK87"/>
  <c r="J87"/>
  <c r="BK86"/>
  <c r="J86"/>
  <c r="J59"/>
  <c r="J30"/>
  <c i="1" r="AG58"/>
  <c i="4" r="J89"/>
  <c r="BE89"/>
  <c r="J33"/>
  <c i="1" r="AV58"/>
  <c i="4" r="F33"/>
  <c i="1" r="AZ58"/>
  <c i="4" r="J61"/>
  <c r="J60"/>
  <c r="J83"/>
  <c r="J82"/>
  <c r="F82"/>
  <c r="F80"/>
  <c r="E78"/>
  <c r="J55"/>
  <c r="J54"/>
  <c r="F54"/>
  <c r="F52"/>
  <c r="E50"/>
  <c r="J39"/>
  <c r="J18"/>
  <c r="E18"/>
  <c r="F83"/>
  <c r="F55"/>
  <c r="J17"/>
  <c r="J12"/>
  <c r="J80"/>
  <c r="J52"/>
  <c r="E7"/>
  <c r="E76"/>
  <c r="E48"/>
  <c i="3" r="J39"/>
  <c r="J38"/>
  <c i="1" r="AY57"/>
  <c i="3" r="J37"/>
  <c i="1" r="AX57"/>
  <c i="3"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T109"/>
  <c r="R110"/>
  <c r="R109"/>
  <c r="P110"/>
  <c r="P109"/>
  <c r="BK110"/>
  <c r="BK109"/>
  <c r="J109"/>
  <c r="J110"/>
  <c r="BE110"/>
  <c r="J68"/>
  <c r="BI107"/>
  <c r="BH107"/>
  <c r="BG107"/>
  <c r="BF107"/>
  <c r="T107"/>
  <c r="R107"/>
  <c r="P107"/>
  <c r="BK107"/>
  <c r="J107"/>
  <c r="BE107"/>
  <c r="BI105"/>
  <c r="BH105"/>
  <c r="BG105"/>
  <c r="BF105"/>
  <c r="T105"/>
  <c r="R105"/>
  <c r="P105"/>
  <c r="BK105"/>
  <c r="J105"/>
  <c r="BE105"/>
  <c r="BI103"/>
  <c r="BH103"/>
  <c r="BG103"/>
  <c r="BF103"/>
  <c r="T103"/>
  <c r="T102"/>
  <c r="T101"/>
  <c r="R103"/>
  <c r="R102"/>
  <c r="R101"/>
  <c r="P103"/>
  <c r="P102"/>
  <c r="P101"/>
  <c r="BK103"/>
  <c r="BK102"/>
  <c r="J102"/>
  <c r="BK101"/>
  <c r="J101"/>
  <c r="J103"/>
  <c r="BE103"/>
  <c r="J67"/>
  <c r="J66"/>
  <c r="BI99"/>
  <c r="BH99"/>
  <c r="BG99"/>
  <c r="BF99"/>
  <c r="T99"/>
  <c r="T98"/>
  <c r="R99"/>
  <c r="R98"/>
  <c r="P99"/>
  <c r="P98"/>
  <c r="BK99"/>
  <c r="BK98"/>
  <c r="J98"/>
  <c r="J99"/>
  <c r="BE99"/>
  <c r="J65"/>
  <c r="BI96"/>
  <c r="BH96"/>
  <c r="BG96"/>
  <c r="BF96"/>
  <c r="T96"/>
  <c r="R96"/>
  <c r="P96"/>
  <c r="BK96"/>
  <c r="J96"/>
  <c r="BE96"/>
  <c r="BI94"/>
  <c r="BH94"/>
  <c r="BG94"/>
  <c r="BF94"/>
  <c r="T94"/>
  <c r="R94"/>
  <c r="P94"/>
  <c r="BK94"/>
  <c r="J94"/>
  <c r="BE94"/>
  <c r="BI92"/>
  <c r="F39"/>
  <c i="1" r="BD57"/>
  <c i="3" r="BH92"/>
  <c r="F38"/>
  <c i="1" r="BC57"/>
  <c i="3" r="BG92"/>
  <c r="F37"/>
  <c i="1" r="BB57"/>
  <c i="3" r="BF92"/>
  <c r="J36"/>
  <c i="1" r="AW57"/>
  <c i="3" r="F36"/>
  <c i="1" r="BA57"/>
  <c i="3" r="T92"/>
  <c r="T91"/>
  <c r="T90"/>
  <c r="R92"/>
  <c r="R91"/>
  <c r="R90"/>
  <c r="P92"/>
  <c r="P91"/>
  <c r="P90"/>
  <c i="1" r="AU57"/>
  <c i="3" r="BK92"/>
  <c r="BK91"/>
  <c r="J91"/>
  <c r="BK90"/>
  <c r="J90"/>
  <c r="J63"/>
  <c r="J32"/>
  <c i="1" r="AG57"/>
  <c i="3" r="J92"/>
  <c r="BE92"/>
  <c r="J35"/>
  <c i="1" r="AV57"/>
  <c i="3" r="F35"/>
  <c i="1" r="AZ57"/>
  <c i="3" r="J64"/>
  <c r="J86"/>
  <c r="F86"/>
  <c r="F84"/>
  <c r="E82"/>
  <c r="J58"/>
  <c r="F58"/>
  <c r="F56"/>
  <c r="E54"/>
  <c r="J41"/>
  <c r="J26"/>
  <c r="E26"/>
  <c r="J87"/>
  <c r="J59"/>
  <c r="J25"/>
  <c r="J20"/>
  <c r="E20"/>
  <c r="F87"/>
  <c r="F59"/>
  <c r="J19"/>
  <c r="J14"/>
  <c r="J84"/>
  <c r="J56"/>
  <c r="E7"/>
  <c r="E78"/>
  <c r="E50"/>
  <c i="2" r="J39"/>
  <c r="J38"/>
  <c i="1" r="AY56"/>
  <c i="2" r="J37"/>
  <c i="1" r="AX56"/>
  <c i="2" r="BI114"/>
  <c r="BH114"/>
  <c r="BG114"/>
  <c r="BF114"/>
  <c r="T114"/>
  <c r="R114"/>
  <c r="P114"/>
  <c r="BK114"/>
  <c r="J114"/>
  <c r="BE114"/>
  <c r="BI112"/>
  <c r="BH112"/>
  <c r="BG112"/>
  <c r="BF112"/>
  <c r="T112"/>
  <c r="R112"/>
  <c r="P112"/>
  <c r="BK112"/>
  <c r="J112"/>
  <c r="BE112"/>
  <c r="BI110"/>
  <c r="BH110"/>
  <c r="BG110"/>
  <c r="BF110"/>
  <c r="T110"/>
  <c r="T109"/>
  <c r="T108"/>
  <c r="R110"/>
  <c r="R109"/>
  <c r="R108"/>
  <c r="P110"/>
  <c r="P109"/>
  <c r="P108"/>
  <c r="BK110"/>
  <c r="BK109"/>
  <c r="J109"/>
  <c r="BK108"/>
  <c r="J108"/>
  <c r="J110"/>
  <c r="BE110"/>
  <c r="J68"/>
  <c r="J67"/>
  <c r="BI106"/>
  <c r="BH106"/>
  <c r="BG106"/>
  <c r="BF106"/>
  <c r="T106"/>
  <c r="R106"/>
  <c r="P106"/>
  <c r="BK106"/>
  <c r="J106"/>
  <c r="BE106"/>
  <c r="BI104"/>
  <c r="BH104"/>
  <c r="BG104"/>
  <c r="BF104"/>
  <c r="T104"/>
  <c r="R104"/>
  <c r="P104"/>
  <c r="BK104"/>
  <c r="J104"/>
  <c r="BE104"/>
  <c r="BI102"/>
  <c r="BH102"/>
  <c r="BG102"/>
  <c r="BF102"/>
  <c r="T102"/>
  <c r="T101"/>
  <c r="R102"/>
  <c r="R101"/>
  <c r="P102"/>
  <c r="P101"/>
  <c r="BK102"/>
  <c r="BK101"/>
  <c r="J101"/>
  <c r="J102"/>
  <c r="BE102"/>
  <c r="J66"/>
  <c r="BI99"/>
  <c r="BH99"/>
  <c r="BG99"/>
  <c r="BF99"/>
  <c r="T99"/>
  <c r="T98"/>
  <c r="R99"/>
  <c r="R98"/>
  <c r="P99"/>
  <c r="P98"/>
  <c r="BK99"/>
  <c r="BK98"/>
  <c r="J98"/>
  <c r="J99"/>
  <c r="BE99"/>
  <c r="J65"/>
  <c r="BI96"/>
  <c r="BH96"/>
  <c r="BG96"/>
  <c r="BF96"/>
  <c r="T96"/>
  <c r="R96"/>
  <c r="P96"/>
  <c r="BK96"/>
  <c r="J96"/>
  <c r="BE96"/>
  <c r="BI94"/>
  <c r="BH94"/>
  <c r="BG94"/>
  <c r="BF94"/>
  <c r="T94"/>
  <c r="R94"/>
  <c r="P94"/>
  <c r="BK94"/>
  <c r="J94"/>
  <c r="BE94"/>
  <c r="BI92"/>
  <c r="F39"/>
  <c i="1" r="BD56"/>
  <c i="2" r="BH92"/>
  <c r="F38"/>
  <c i="1" r="BC56"/>
  <c i="2" r="BG92"/>
  <c r="F37"/>
  <c i="1" r="BB56"/>
  <c i="2" r="BF92"/>
  <c r="J36"/>
  <c i="1" r="AW56"/>
  <c i="2" r="F36"/>
  <c i="1" r="BA56"/>
  <c i="2" r="T92"/>
  <c r="T91"/>
  <c r="T90"/>
  <c r="R92"/>
  <c r="R91"/>
  <c r="R90"/>
  <c r="P92"/>
  <c r="P91"/>
  <c r="P90"/>
  <c i="1" r="AU56"/>
  <c i="2" r="BK92"/>
  <c r="BK91"/>
  <c r="J91"/>
  <c r="BK90"/>
  <c r="J90"/>
  <c r="J63"/>
  <c r="J32"/>
  <c i="1" r="AG56"/>
  <c i="2" r="J92"/>
  <c r="BE92"/>
  <c r="J35"/>
  <c i="1" r="AV56"/>
  <c i="2" r="F35"/>
  <c i="1" r="AZ56"/>
  <c i="2" r="J64"/>
  <c r="J86"/>
  <c r="F86"/>
  <c r="F84"/>
  <c r="E82"/>
  <c r="J58"/>
  <c r="F58"/>
  <c r="F56"/>
  <c r="E54"/>
  <c r="J41"/>
  <c r="J26"/>
  <c r="E26"/>
  <c r="J87"/>
  <c r="J59"/>
  <c r="J25"/>
  <c r="J20"/>
  <c r="E20"/>
  <c r="F87"/>
  <c r="F59"/>
  <c r="J19"/>
  <c r="J14"/>
  <c r="J84"/>
  <c r="J56"/>
  <c r="E7"/>
  <c r="E78"/>
  <c r="E50"/>
  <c i="1" r="BD55"/>
  <c r="BC55"/>
  <c r="BB55"/>
  <c r="BA55"/>
  <c r="AZ55"/>
  <c r="AY55"/>
  <c r="AX55"/>
  <c r="AW55"/>
  <c r="AV55"/>
  <c r="AU55"/>
  <c r="AT55"/>
  <c r="AS55"/>
  <c r="AG55"/>
  <c r="BD54"/>
  <c r="W33"/>
  <c r="BC54"/>
  <c r="W32"/>
  <c r="BB54"/>
  <c r="W31"/>
  <c r="BA54"/>
  <c r="W30"/>
  <c r="AZ54"/>
  <c r="W29"/>
  <c r="AY54"/>
  <c r="AX54"/>
  <c r="AW54"/>
  <c r="AK30"/>
  <c r="AV54"/>
  <c r="AK29"/>
  <c r="AU54"/>
  <c r="AT54"/>
  <c r="AS54"/>
  <c r="AG54"/>
  <c r="AK26"/>
  <c r="AT59"/>
  <c r="AN59"/>
  <c r="AT58"/>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<sst xmlns="http://schemas.openxmlformats.org/spreadsheetml/2006/main">
  <si>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</si>
  <si>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</si>
  <si>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</si>
  <si>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</si>
  <si>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</si>
  <si>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{d7d179af-54a2-47ce-9fac-5c9edbae89cd}</t>
  </si>
  <si>
    <t>0,01</t>
  </si>
  <si>
    <t>21</t>
  </si>
  <si>
    <t>15</t>
  </si>
  <si>
    <t>REKAPITULACE STAVBY</t>
  </si>
  <si>
    <t xml:space="preserve">v ---  níže se nacházejí doplnkové a pomocné údaje k sestavám  --- v</t>
  </si>
  <si>
    <t>Návod na vyplnění</t>
  </si>
  <si>
    <t>0,001</t>
  </si>
  <si>
    <t>Kód:</t>
  </si>
  <si>
    <t>17106532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</si>
  <si>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</si>
  <si>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</si>
  <si>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VD Orlík - rekonstrukce kuželových uzávěrů v RCH2 a ICH1</t>
  </si>
  <si>
    <t>KSO:</t>
  </si>
  <si>
    <t/>
  </si>
  <si>
    <t>CC-CZ:</t>
  </si>
  <si>
    <t>Místo:</t>
  </si>
  <si>
    <t>VD Orlík</t>
  </si>
  <si>
    <t>Datum:</t>
  </si>
  <si>
    <t>25. 4. 2019</t>
  </si>
  <si>
    <t>Zadavatel:</t>
  </si>
  <si>
    <t>IČ:</t>
  </si>
  <si>
    <t>70889953</t>
  </si>
  <si>
    <t>Povodí Vltavy, státní podnik</t>
  </si>
  <si>
    <t>DIČ:</t>
  </si>
  <si>
    <t>CZ70889953</t>
  </si>
  <si>
    <t>Uchazeč:</t>
  </si>
  <si>
    <t>Vyplň údaj</t>
  </si>
  <si>
    <t>Projektant:</t>
  </si>
  <si>
    <t>46347526</t>
  </si>
  <si>
    <t>AQUATIS a. s.</t>
  </si>
  <si>
    <t>CZ46347526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</si>
  <si>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</si>
  <si>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</si>
  <si>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</si>
  <si>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</si>
  <si>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</si>
  <si>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</si>
  <si>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</si>
  <si>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</si>
  <si>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</si>
  <si>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</si>
  <si>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</si>
  <si>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</si>
  <si>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</si>
  <si>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</si>
  <si>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</si>
  <si>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</si>
  <si>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</si>
  <si>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</si>
  <si>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</si>
  <si>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</si>
  <si>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</si>
  <si>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</si>
  <si>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</si>
  <si>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</si>
  <si>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</si>
  <si>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</si>
  <si>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</si>
  <si>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</si>
  <si>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</si>
  <si>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</si>
  <si>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</si>
  <si>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</si>
  <si>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</si>
  <si>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</si>
  <si>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</si>
  <si>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</si>
  <si>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</si>
  <si>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</si>
  <si>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</si>
  <si>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</si>
  <si>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</si>
  <si>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</si>
  <si>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</si>
  <si>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PS 01</t>
  </si>
  <si>
    <t xml:space="preserve">Technologická část strojní </t>
  </si>
  <si>
    <t>PRO</t>
  </si>
  <si>
    <t>1</t>
  </si>
  <si>
    <t>{804c24a3-2e25-40c3-8a0c-ee5ff706afad}</t>
  </si>
  <si>
    <t>2</t>
  </si>
  <si>
    <t>/</t>
  </si>
  <si>
    <t>DPS 01.1</t>
  </si>
  <si>
    <t>Uzávěr v RCH 2</t>
  </si>
  <si>
    <t>Soupis</t>
  </si>
  <si>
    <t>{61d06776-815e-4fa5-8518-da2369f2dd45}</t>
  </si>
  <si>
    <t>DPS 01.2</t>
  </si>
  <si>
    <t>Uzávěr v ICH 1</t>
  </si>
  <si>
    <t>{aa9a5ff2-ef75-4092-b6e7-6655ac8f9ccf}</t>
  </si>
  <si>
    <t>SO 01</t>
  </si>
  <si>
    <t>Stavební úpravy</t>
  </si>
  <si>
    <t>STA</t>
  </si>
  <si>
    <t>{52b59dcd-4a60-4619-a15a-71791c9b9c72}</t>
  </si>
  <si>
    <t>VON</t>
  </si>
  <si>
    <t>Vedlejší a ostatní náklady</t>
  </si>
  <si>
    <t>{8f4bcc72-07e1-4728-99a8-eb8bc9c55c35}</t>
  </si>
  <si>
    <t>KRYCÍ LIST SOUPISU PRACÍ</t>
  </si>
  <si>
    <t>Objekt:</t>
  </si>
  <si>
    <t xml:space="preserve">PS 01 - Technologická část strojní </t>
  </si>
  <si>
    <t>Soupis:</t>
  </si>
  <si>
    <t>DPS 01.1 - Uzávěr v RCH 2</t>
  </si>
  <si>
    <t>REKAPITULACE ČLENĚNÍ SOUPISU PRACÍ</t>
  </si>
  <si>
    <t>Kód dílu - Popis</t>
  </si>
  <si>
    <t>Cena celkem [CZK]</t>
  </si>
  <si>
    <t>-1</t>
  </si>
  <si>
    <t>1.1 - Regulační uzávěr DN 400</t>
  </si>
  <si>
    <t>1.2 - Montážní vložka</t>
  </si>
  <si>
    <t>1.3 - Nové potrubí</t>
  </si>
  <si>
    <t>1.4 - Stávající potrubí</t>
  </si>
  <si>
    <t xml:space="preserve">    1.4.1 - Úprava stávajícího potrubí</t>
  </si>
  <si>
    <t>SOUPIS PRACÍ</t>
  </si>
  <si>
    <t>PČ</t>
  </si>
  <si>
    <t>MJ</t>
  </si>
  <si>
    <t>Množství</t>
  </si>
  <si>
    <t>J.cena [CZK]</t>
  </si>
  <si>
    <t>Cenová soustava</t>
  </si>
  <si>
    <t>J. Nh [h]</t>
  </si>
  <si>
    <t>Nh celkem [h]</t>
  </si>
  <si>
    <t>J. hmotnost [t]</t>
  </si>
  <si>
    <t>Hmotnost celkem [t]</t>
  </si>
  <si>
    <t>J. suť [t]</t>
  </si>
  <si>
    <t>Suť Celkem [t]</t>
  </si>
  <si>
    <t>Náklady soupisu celkem</t>
  </si>
  <si>
    <t>1.1</t>
  </si>
  <si>
    <t>Regulační uzávěr DN 400</t>
  </si>
  <si>
    <t>3</t>
  </si>
  <si>
    <t>ROZPOCET</t>
  </si>
  <si>
    <t>K</t>
  </si>
  <si>
    <t>1.1.1</t>
  </si>
  <si>
    <t>Nový regulační uzávěr DN 400</t>
  </si>
  <si>
    <t>sada</t>
  </si>
  <si>
    <t>64</t>
  </si>
  <si>
    <t>-63068104</t>
  </si>
  <si>
    <t>P</t>
  </si>
  <si>
    <t>Poznámka k položce:_x000d_
Podrobný popis viz přílohu D.2.1.3 Specifikace strojů a zařízení._x000d_
Kapitola D.2.1.3.2.1</t>
  </si>
  <si>
    <t>1.1.2</t>
  </si>
  <si>
    <t>Doprava nového regulačního uzávěru DN 400</t>
  </si>
  <si>
    <t>1870707297</t>
  </si>
  <si>
    <t>1.1.3</t>
  </si>
  <si>
    <t>Demontáž stávajícího kuželového uzávěru DN 400</t>
  </si>
  <si>
    <t>1339523971</t>
  </si>
  <si>
    <t>1.2</t>
  </si>
  <si>
    <t>Montážní vložka</t>
  </si>
  <si>
    <t>4</t>
  </si>
  <si>
    <t>1.2.1</t>
  </si>
  <si>
    <t>Nová montážní vložka DN 400</t>
  </si>
  <si>
    <t>-1637938512</t>
  </si>
  <si>
    <t>1.3</t>
  </si>
  <si>
    <t>Nové potrubí</t>
  </si>
  <si>
    <t>5</t>
  </si>
  <si>
    <t>1.3.1</t>
  </si>
  <si>
    <t>T kus DN 400</t>
  </si>
  <si>
    <t>-1626603034</t>
  </si>
  <si>
    <t>6</t>
  </si>
  <si>
    <t>1.3.2</t>
  </si>
  <si>
    <t>Koleno DN 400</t>
  </si>
  <si>
    <t>318505032</t>
  </si>
  <si>
    <t>7</t>
  </si>
  <si>
    <t>1.3.3</t>
  </si>
  <si>
    <t>Dilatační vložka DN 400</t>
  </si>
  <si>
    <t>-18469111</t>
  </si>
  <si>
    <t>1.4</t>
  </si>
  <si>
    <t>Stávající potrubí</t>
  </si>
  <si>
    <t>1.4.1</t>
  </si>
  <si>
    <t>Úprava stávajícího potrubí</t>
  </si>
  <si>
    <t>8</t>
  </si>
  <si>
    <t>1.4.1.1</t>
  </si>
  <si>
    <t>Očištění a provedení kontroly technického stavu potrubí – technický nález</t>
  </si>
  <si>
    <t>591229732</t>
  </si>
  <si>
    <t>9</t>
  </si>
  <si>
    <t>1.4.1.2</t>
  </si>
  <si>
    <t>Oprava poškozených nátěrů (cca 7m2/ks)</t>
  </si>
  <si>
    <t>m2</t>
  </si>
  <si>
    <t>-1289624549</t>
  </si>
  <si>
    <t>10</t>
  </si>
  <si>
    <t>1.4.1.3</t>
  </si>
  <si>
    <t>Oprava potrubí dle technického nálezu</t>
  </si>
  <si>
    <t>hod</t>
  </si>
  <si>
    <t>-762980843</t>
  </si>
  <si>
    <t>DPS 01.2 - Uzávěr v ICH 1</t>
  </si>
  <si>
    <t>2.1 - Regulační uzávěr DN 400</t>
  </si>
  <si>
    <t>2.2 - Montážní vložka</t>
  </si>
  <si>
    <t>2.3 - Stávající potrubí</t>
  </si>
  <si>
    <t xml:space="preserve">    2.3.1 - Úprava stávajícího potrubí DN 400</t>
  </si>
  <si>
    <t xml:space="preserve">    2.3.2 - Úprava stávajícího potrubí DN 600</t>
  </si>
  <si>
    <t>2.1</t>
  </si>
  <si>
    <t>2.1.1</t>
  </si>
  <si>
    <t>1145195784</t>
  </si>
  <si>
    <t xml:space="preserve">Poznámka k položce:_x000d_
_x000d_
</t>
  </si>
  <si>
    <t>2.1.2</t>
  </si>
  <si>
    <t>-1664004935</t>
  </si>
  <si>
    <t>Poznámka k položce:_x000d_
Podrobný popis viz přílohu D.2.1.3 Specifikace strojů a zařízení._x000d_
Kapitola D.2.1.3.2.2</t>
  </si>
  <si>
    <t>2.1.3</t>
  </si>
  <si>
    <t>-1227202405</t>
  </si>
  <si>
    <t>2.2</t>
  </si>
  <si>
    <t>2.2.1</t>
  </si>
  <si>
    <t>1159111352</t>
  </si>
  <si>
    <t>2.3</t>
  </si>
  <si>
    <t>2.3.1</t>
  </si>
  <si>
    <t>Úprava stávajícího potrubí DN 400</t>
  </si>
  <si>
    <t>2.3.1.1</t>
  </si>
  <si>
    <t>286137885</t>
  </si>
  <si>
    <t>2.3.1.3</t>
  </si>
  <si>
    <t>Oprava poškozených nátěrů (cca 3m2/ks)</t>
  </si>
  <si>
    <t>294212363</t>
  </si>
  <si>
    <t>2.3.1.4</t>
  </si>
  <si>
    <t>-1559831442</t>
  </si>
  <si>
    <t>2.3.2</t>
  </si>
  <si>
    <t>Úprava stávajícího potrubí DN 600</t>
  </si>
  <si>
    <t>2.3.2.1</t>
  </si>
  <si>
    <t>-1311024006</t>
  </si>
  <si>
    <t>2.3.2.2</t>
  </si>
  <si>
    <t>Provedení kontroly a opravy závěsů potrubí</t>
  </si>
  <si>
    <t>1972812659</t>
  </si>
  <si>
    <t>2.3.2.3</t>
  </si>
  <si>
    <t>Nový nátěr (cca 60m2/ks)</t>
  </si>
  <si>
    <t>1628073846</t>
  </si>
  <si>
    <t>11</t>
  </si>
  <si>
    <t>2.3.2.4</t>
  </si>
  <si>
    <t>1567231932</t>
  </si>
  <si>
    <t>bed_rov</t>
  </si>
  <si>
    <t>Bednění rovinné</t>
  </si>
  <si>
    <t>3,464</t>
  </si>
  <si>
    <t>demont_KC</t>
  </si>
  <si>
    <t>Domontované ocelové konstrukce</t>
  </si>
  <si>
    <t>kg</t>
  </si>
  <si>
    <t>798</t>
  </si>
  <si>
    <t>K1</t>
  </si>
  <si>
    <t>Kotevní deska K1</t>
  </si>
  <si>
    <t>165</t>
  </si>
  <si>
    <t>Plošiny</t>
  </si>
  <si>
    <t>99,787</t>
  </si>
  <si>
    <t>P_ZH</t>
  </si>
  <si>
    <t>Plošiny - základní hmotnost</t>
  </si>
  <si>
    <t>90,715</t>
  </si>
  <si>
    <t>sanace</t>
  </si>
  <si>
    <t>Sanace stěny</t>
  </si>
  <si>
    <t>Z1</t>
  </si>
  <si>
    <t>Žebřík Z1</t>
  </si>
  <si>
    <t>278,59</t>
  </si>
  <si>
    <t>SO 01 - Stavební úpravy</t>
  </si>
  <si>
    <t>Z1_ZH</t>
  </si>
  <si>
    <t>Žebřík Z1 - základní hmotnost</t>
  </si>
  <si>
    <t>253,264</t>
  </si>
  <si>
    <t>Z2_ZH</t>
  </si>
  <si>
    <t>Žebřík Z2 - základní hmotnost</t>
  </si>
  <si>
    <t>115,406</t>
  </si>
  <si>
    <t>Ing. Jaroslav Hladík</t>
  </si>
  <si>
    <t>HSV - Práce a dodávky HSV</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</si>
  <si>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</si>
  <si>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</si>
  <si>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</si>
  <si>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</si>
  <si>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</si>
  <si>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767 - Konstrukce zámečnické</t>
  </si>
  <si>
    <t>HSV</t>
  </si>
  <si>
    <t>Práce a dodávky HSV</t>
  </si>
  <si>
    <t>Svislé a kompletní konstrukce</t>
  </si>
  <si>
    <t>321321116R</t>
  </si>
  <si>
    <t>Konstrukce vodních staveb ze ŽB mrazuvzdorného samozhutnitelného tř. SCC 30/37</t>
  </si>
  <si>
    <t>m3</t>
  </si>
  <si>
    <t>1327951783</t>
  </si>
  <si>
    <t>PP</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</si>
  <si>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SCC 30/37</t>
  </si>
  <si>
    <t>VV</t>
  </si>
  <si>
    <t>Kotevní bloky pod uzávěry viz D.2.1.2.3 a D.2.1.2.4</t>
  </si>
  <si>
    <t>2*0,60*0,60*0,60</t>
  </si>
  <si>
    <t>2*0,80*0,40*0,17</t>
  </si>
  <si>
    <t>0,80*0,40*0,17</t>
  </si>
  <si>
    <t>2*2*(1,9+1,0)*0,15*0,10 "zalití kolem nových podest"</t>
  </si>
  <si>
    <t>Součet</t>
  </si>
  <si>
    <t>321351010</t>
  </si>
  <si>
    <t>Bednění konstrukcí vodních staveb rovinné - zřízení</t>
  </si>
  <si>
    <t>CS ÚRS 2019 01</t>
  </si>
  <si>
    <t>-1745917698</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</si>
  <si>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</si>
  <si>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PSC</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</si>
  <si>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</si>
  <si>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3*0,60*0,60</t>
  </si>
  <si>
    <t>2* (2*0,80*0,17 + 2*0,40*0,17)</t>
  </si>
  <si>
    <t xml:space="preserve">       2*0,80*0,17 + 2*0,40*0,17</t>
  </si>
  <si>
    <t>2*2*(1,9+1,0)*0,10 "zalití kolem nových podest"</t>
  </si>
  <si>
    <t>321352010</t>
  </si>
  <si>
    <t>Bednění konstrukcí vodních staveb rovinné - odstranění</t>
  </si>
  <si>
    <t>-1035745565</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</si>
  <si>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</si>
  <si>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Ostatní konstrukce a práce, bourání</t>
  </si>
  <si>
    <t>952901411</t>
  </si>
  <si>
    <t>Vyčištění ostatních objektů (kanálů, zásobníků, kůlen) při jakékoliv výšce podlaží</t>
  </si>
  <si>
    <t>-163805106</t>
  </si>
  <si>
    <t>Vyčištění budov nebo objektů před předáním do užívání ostatních objektů (např. kanálů, zásobníků, kůlen apod.) jakékoliv výšky podlaží</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</si>
  <si>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</si>
  <si>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 xml:space="preserve">Viz přílohu D.2.1.2.3 a  D.2.1.2.3.</t>
  </si>
  <si>
    <t>2*2,7*1,8</t>
  </si>
  <si>
    <t>5,75*2,8</t>
  </si>
  <si>
    <t>953961112</t>
  </si>
  <si>
    <t>Kotvy chemickým tmelem M 10 hl 90 mm do betonu, ŽB nebo kamene s vyvrtáním otvoru</t>
  </si>
  <si>
    <t>kus</t>
  </si>
  <si>
    <t>-504003263</t>
  </si>
  <si>
    <t>Kotvy chemické s vyvrtáním otvoru do betonu, železobetonu nebo tvrdého kamene tmel, velikost M 10, hloubka 90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</si>
  <si>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</si>
  <si>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2*12 "plošina P1 + P2"</t>
  </si>
  <si>
    <t>953961113</t>
  </si>
  <si>
    <t>Kotvy chemickým tmelem M 12 hl 110 mm do betonu, ŽB nebo kamene s vyvrtáním otvoru</t>
  </si>
  <si>
    <t>1442422670</t>
  </si>
  <si>
    <t>Kotvy chemické s vyvrtáním otvoru do betonu, železobetonu nebo tvrdého kamene tmel, velikost M 12, hloubka 110 mm</t>
  </si>
  <si>
    <t>36 "žebřík Z1"</t>
  </si>
  <si>
    <t>16 "žebřík Z2"</t>
  </si>
  <si>
    <t>953965115</t>
  </si>
  <si>
    <t>Kotevní šroub pro chemické kotvy M 10 dl 130 mm</t>
  </si>
  <si>
    <t>63432140</t>
  </si>
  <si>
    <t>Kotvy chemické s vyvrtáním otvoru kotevní šrouby pro chemické kotvy, velikost M 10, délka 130 mm</t>
  </si>
  <si>
    <t>953965121</t>
  </si>
  <si>
    <t>Kotevní šroub pro chemické kotvy M 12 dl 160 mm</t>
  </si>
  <si>
    <t>-12753105</t>
  </si>
  <si>
    <t>Kotvy chemické s vyvrtáním otvoru kotevní šrouby pro chemické kotvy, velikost M 12, délka 160 mm</t>
  </si>
  <si>
    <t>960321271R</t>
  </si>
  <si>
    <t>Bourání vodních staveb ze železobetonu, odbourání kotevních bloků ve stísněném prostoru</t>
  </si>
  <si>
    <t>-1675115304</t>
  </si>
  <si>
    <t>Bourání konstrukcí vodních staveb z hladiny, s naložením vybouraných hmot a suti na dopravní prostředek nebo s odklizením na hromady do vzdálenosti 20 m ze železobetonu</t>
  </si>
  <si>
    <t>Viz přílohu D2.1.1.2</t>
  </si>
  <si>
    <t>2*0,60*0,60*0,60 "bourání kotevních bločků"</t>
  </si>
  <si>
    <t>2*0,8*0,60*0,30</t>
  </si>
  <si>
    <t>0,75*0,75*0,30</t>
  </si>
  <si>
    <t>2*2*(1,9+1,0)*0,15*0,10 "odbourání podlahy kolem poklopů"</t>
  </si>
  <si>
    <t>977211111</t>
  </si>
  <si>
    <t>Řezání stěnovou pilou ŽB kcí s výztuží průměru do 16 mm hl do 200 mm</t>
  </si>
  <si>
    <t>m</t>
  </si>
  <si>
    <t>1893764800</t>
  </si>
  <si>
    <t>Řezání konstrukcí stěnovou pilou železobetonových průměru řezané výztuže do 16 mm hloubka řezu do 200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</si>
  <si>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</si>
  <si>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Odřezání podlahy kolem vybourání poklopů</t>
  </si>
  <si>
    <t>2*2*(1,9+1,3)*0,10 "svisle"</t>
  </si>
  <si>
    <t>2*2*(1,9+1,3)*0,15 "vodorovně"</t>
  </si>
  <si>
    <t>985131311</t>
  </si>
  <si>
    <t>Ruční dočištění ploch stěn, rubu kleneb a podlah ocelových kartáči</t>
  </si>
  <si>
    <t>-495305903</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</si>
  <si>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</si>
  <si>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</si>
  <si>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12</t>
  </si>
  <si>
    <t>985132111</t>
  </si>
  <si>
    <t>Očištění ploch líce kleneb a podhledů tlakovou vodou</t>
  </si>
  <si>
    <t>-1936452082</t>
  </si>
  <si>
    <t>13</t>
  </si>
  <si>
    <t>985139111</t>
  </si>
  <si>
    <t>Příplatek k očištění ploch za práci ve stísněném prostoru</t>
  </si>
  <si>
    <t>-1066109321</t>
  </si>
  <si>
    <t>Očištění ploch Příplatek k cenám za práci ve stísněném prostoru</t>
  </si>
  <si>
    <t>14</t>
  </si>
  <si>
    <t>985139112</t>
  </si>
  <si>
    <t>Příplatek k očištění ploch za plochu do 10 m2 jednotlivě</t>
  </si>
  <si>
    <t>-351378992</t>
  </si>
  <si>
    <t>Očištění ploch Příplatek k cenám za plochu do 10 m2 jednotlivě</t>
  </si>
  <si>
    <t>985311113</t>
  </si>
  <si>
    <t>Reprofilace stěn cementovými sanačními maltami tl 30 mm</t>
  </si>
  <si>
    <t>425458558</t>
  </si>
  <si>
    <t>Reprofilace betonu sanačními maltami na cementové bázi ručně stěn, tloušťky přes 20 do 30 mm</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</si>
  <si>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</si>
  <si>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2 "viz D.1.1"</t>
  </si>
  <si>
    <t>16</t>
  </si>
  <si>
    <t>985311911</t>
  </si>
  <si>
    <t>Příplatek při reprofilaci sanačními maltami za práci ve stísněném prostoru</t>
  </si>
  <si>
    <t>-1668968377</t>
  </si>
  <si>
    <t>Reprofilace betonu sanačními maltami na cementové bázi ručně Příplatek k cenám za práci ve stísněném prostoru</t>
  </si>
  <si>
    <t>17</t>
  </si>
  <si>
    <t>985311912</t>
  </si>
  <si>
    <t>Příplatek při reprofilaci sanačními maltami za plochu do 10 m2 jednotlivě</t>
  </si>
  <si>
    <t>1379954923</t>
  </si>
  <si>
    <t>Reprofilace betonu sanačními maltami na cementové bázi ručně Příplatek k cenám za plochu do 10 m2 jednotlivě</t>
  </si>
  <si>
    <t>18</t>
  </si>
  <si>
    <t>985312112</t>
  </si>
  <si>
    <t>Stěrka k vyrovnání betonových ploch stěn tl 3 mm</t>
  </si>
  <si>
    <t>-18541269</t>
  </si>
  <si>
    <t>Stěrka k vyrovnání ploch reprofilovaného betonu stěn, tloušťky přes 2 do 3 mm</t>
  </si>
  <si>
    <t xml:space="preserve">Poznámka k souboru cen:_x000d_
1. V cenách nejsou započteny náklady na ochranný nátěr, které se oceňují souborem cen 985 32-4 Ochranný nátěr betonu._x000d_
</t>
  </si>
  <si>
    <t>19</t>
  </si>
  <si>
    <t>985312191</t>
  </si>
  <si>
    <t>Příplatek ke stěrce pro vyrovnání betonových ploch za práci ve stísněném prostoru</t>
  </si>
  <si>
    <t>745087071</t>
  </si>
  <si>
    <t>Stěrka k vyrovnání ploch reprofilovaného betonu Příplatek k cenám za práci ve stísněném prostoru</t>
  </si>
  <si>
    <t>20</t>
  </si>
  <si>
    <t>985312192</t>
  </si>
  <si>
    <t>Příplatek ke stěrce pro vyrovnání betonových ploch za plochu do 10 m2 jednotlivě</t>
  </si>
  <si>
    <t>-268390791</t>
  </si>
  <si>
    <t>Stěrka k vyrovnání ploch reprofilovaného betonu Příplatek k cenám za plochu do 10 m2 jednotlivě</t>
  </si>
  <si>
    <t>985323111</t>
  </si>
  <si>
    <t>Spojovací můstek reprofilovaného betonu na cementové bázi tl 1 mm</t>
  </si>
  <si>
    <t>-732083524</t>
  </si>
  <si>
    <t>Spojovací můstek reprofilovaného betonu na cementové bázi, tloušťky 1 mm</t>
  </si>
  <si>
    <t>22</t>
  </si>
  <si>
    <t>985323911</t>
  </si>
  <si>
    <t>Příplatek k cenám spojovacího můstku za práci ve stísněném prostoru</t>
  </si>
  <si>
    <t>290349187</t>
  </si>
  <si>
    <t>Spojovací můstek reprofilovaného betonu Příplatek k cenám za práci ve stísněném prostoru</t>
  </si>
  <si>
    <t>23</t>
  </si>
  <si>
    <t>985323912</t>
  </si>
  <si>
    <t>Příplatek k cenám spojovacího můstku za plochu do 10 m2 jednotlivě</t>
  </si>
  <si>
    <t>-670429508</t>
  </si>
  <si>
    <t>Spojovací můstek reprofilovaného betonu Příplatek k cenám za plochu do 10 m2 jednotlivě</t>
  </si>
  <si>
    <t>997</t>
  </si>
  <si>
    <t>Přesun sutě</t>
  </si>
  <si>
    <t>24</t>
  </si>
  <si>
    <t>997013002</t>
  </si>
  <si>
    <t>Vyklizení ulehlé suti z prostorů do 15 m2 s naložením z hl do 10 m</t>
  </si>
  <si>
    <t>338350953</t>
  </si>
  <si>
    <t>Vyklizení ulehlé suti na vzdálenost do 3 m od okraje vyklízeného prostoru nebo s naložením na dopravní prostředek z prostorů o půdorysné ploše do 15 m2 z výšky (hloubky) do 10 m</t>
  </si>
  <si>
    <t xml:space="preserve">Poznámka k souboru cen:_x000d_
1. Ceny jsou určeny pro ulehlou suť. Za ulehlou suť se považuje suť uložená na místě déle než 6 měsíců o objemové hmotnosti min. 1,500 t/m3._x000d_
2. Ceny lze použít i pro vyklízení suti ručně na svahu, při jakémkoliv sklonu suťové vrstvy._x000d_
3. V cenách -3002 a -3012 jsou započteny i náklady svislou dopravu s využitím mechanizace (vrátek)._x000d_
4. Množství měrných jednotek se určuje v m3 objemu ulehlé suti._x000d_
</t>
  </si>
  <si>
    <t>Vyčištění šachet uzávěrů</t>
  </si>
  <si>
    <t>2*0,100</t>
  </si>
  <si>
    <t>25</t>
  </si>
  <si>
    <t>997013009</t>
  </si>
  <si>
    <t>Příplatek ZKD 5 m hloubky nad 10 m u vyklizení ulehlé suti z prostorů do 15 m2</t>
  </si>
  <si>
    <t>-1204876799</t>
  </si>
  <si>
    <t>Vyklizení ulehlé suti na vzdálenost do 3 m od okraje vyklízeného prostoru nebo s naložením na dopravní prostředek z prostorů o půdorysné ploše do 15 m2 Příplatek k ceně -3002 za každých dalších i započatých 5 m výšky přes 10 m</t>
  </si>
  <si>
    <t>26</t>
  </si>
  <si>
    <t>997013215</t>
  </si>
  <si>
    <t>Vnitrostaveništní doprava suti a vybouraných hmot pro budovy v do 18 m ručně</t>
  </si>
  <si>
    <t>t</t>
  </si>
  <si>
    <t>-830450575</t>
  </si>
  <si>
    <t>Vnitrostaveništní doprava suti a vybouraných hmot vodorovně do 50 m svisle ručně (nošením po schodech) pro budovy a haly výšky přes 15 do 18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</si>
  <si>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</si>
  <si>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27</t>
  </si>
  <si>
    <t>997013219</t>
  </si>
  <si>
    <t>Příplatek k vnitrostaveništní dopravě suti a vybouraných hmot za zvětšenou dopravu suti ZKD 10 m</t>
  </si>
  <si>
    <t>-271630617</t>
  </si>
  <si>
    <t>Vnitrostaveništní doprava suti a vybouraných hmot vodorovně do 50 m Příplatek k cenám -3111 až -3217 za zvětšenou vodorovnou dopravu přes vymezenou dopravní vzdálenost za každých dalších i započatých 10 m</t>
  </si>
  <si>
    <t>Poznámka k položce:_x000d_
Celkem cca do 100 m.</t>
  </si>
  <si>
    <t>4,128*5 'Přepočtené koeficientem množství</t>
  </si>
  <si>
    <t>28</t>
  </si>
  <si>
    <t>R01</t>
  </si>
  <si>
    <t>Likvidace sutě a vybouraných hmot odpovídajícím zákonným způsobem (např. likvidace na skládce, druhotné použití, atd.)</t>
  </si>
  <si>
    <t>1584683183</t>
  </si>
  <si>
    <t xml:space="preserve">Likvidace sutě a vybouraných hmot odpovídajícím zákonným způsobem (např. likvidace na skládce, druhotné použití, atd.)
Vč. naložení, svislého přemístění, dopravy, překládky, poplatků atd.
</t>
  </si>
  <si>
    <t>Poznámka k položce:_x000d_
* Vyhrazená změna závazku</t>
  </si>
  <si>
    <t>29</t>
  </si>
  <si>
    <t>R02</t>
  </si>
  <si>
    <t>Výzisk z prodeje železného šrotu</t>
  </si>
  <si>
    <t>-1533767925</t>
  </si>
  <si>
    <t>-demont_KC</t>
  </si>
  <si>
    <t>998</t>
  </si>
  <si>
    <t>Přesun hmot</t>
  </si>
  <si>
    <t>30</t>
  </si>
  <si>
    <t>998322011</t>
  </si>
  <si>
    <t>Přesun hmot pro hráze přehradní zděné, betonové a železobetonové</t>
  </si>
  <si>
    <t>-438530911</t>
  </si>
  <si>
    <t>Přesun hmot pro objekty hráze přehradní zděné, betonové, železobetonové dopravní vzdálenost do 500 m</t>
  </si>
  <si>
    <t>PSV</t>
  </si>
  <si>
    <t>Práce a dodávky PSV</t>
  </si>
  <si>
    <t>767</t>
  </si>
  <si>
    <t>Konstrukce zámečnické</t>
  </si>
  <si>
    <t>31</t>
  </si>
  <si>
    <t>767833100R</t>
  </si>
  <si>
    <t>Montáž žebříků do zdi s bočnicemi s profilové oceli</t>
  </si>
  <si>
    <t>1210681451</t>
  </si>
  <si>
    <t>Montáž žebříků do zdiva s bočnicemi z profilové oceli, z trubek nebo tenkostěnných profilů</t>
  </si>
  <si>
    <t>Viz přílohu D.1.1 a D.1.2.2</t>
  </si>
  <si>
    <t>2*10,50 "Z1"</t>
  </si>
  <si>
    <t xml:space="preserve">1*4,45   "Z2"</t>
  </si>
  <si>
    <t>32</t>
  </si>
  <si>
    <t>M</t>
  </si>
  <si>
    <t>R03</t>
  </si>
  <si>
    <t>Z1 - trubkový nerezový žebřík s ochranným košem (2 ks)</t>
  </si>
  <si>
    <t>2119475285</t>
  </si>
  <si>
    <t xml:space="preserve">Ocelové žebříky (Z1, Z2) budou řešeny jako trubkové se štěříny z trubky ø 48/4 v osové vzdálenosti 0,45 m. Stupadla z typových žebříkových příček 37/25/2 v osové vzdálenosti 0,3 m.  Osová vzdálenost stupadel od stěny 0,195 m.</t>
  </si>
  <si>
    <t>"TRUBKA BEZEŠVÁ 48,3x4" 2 "ks" * 10,5*4,44 "kg/m"</t>
  </si>
  <si>
    <t>"PLOCHÁ OCEL 50x10" 12 "ks" * 0,165*3,93 "kg/m"</t>
  </si>
  <si>
    <t>"PLOCHÁ OCEL 50x10" 2 "ks" * 0,365*3,93 "kg/m"</t>
  </si>
  <si>
    <t>"PLOCHÁ OCEL 50x10" 14 "ks" * 0,14*3,93 "kg/m"</t>
  </si>
  <si>
    <t>"PŘÍČEL 37/25/2" 45 "ks" * 0,41*1,65 "kg/m"</t>
  </si>
  <si>
    <t>"PLECH 15" 2 "ks" * 0,150*0,150*120 "kg/m2"</t>
  </si>
  <si>
    <t>"TRUBKA BEZEŠVÁ 38,3x3" 2 "ks" * 0,1*2,63 "kg/m"</t>
  </si>
  <si>
    <t>"PLOCHÁ OCEL 50x8" 6 "ks" * 1,8*3,14 "kg/m"</t>
  </si>
  <si>
    <t>"PLOCHÁ OCEL 50x6" 5 "ks" * 6,05*2,36 "kg/m"</t>
  </si>
  <si>
    <t>Mezisoučet</t>
  </si>
  <si>
    <t>0,10*Z1_ZH "10% ostatní drobné prvky"</t>
  </si>
  <si>
    <t>Z1 * 2 "ks"</t>
  </si>
  <si>
    <t>33</t>
  </si>
  <si>
    <t>R04</t>
  </si>
  <si>
    <t>Z2 - trubkový nerezový žebřík s ochranným košem (1ks)</t>
  </si>
  <si>
    <t>-335224334</t>
  </si>
  <si>
    <t>"TRUBKA BEZEŠVÁ 48,3x4" 2 "ks" * 5,5*4,44 "kg/m"</t>
  </si>
  <si>
    <t>"PLOCHÁ OCEL 50x10" 6 "ks" * 0,165*3,93 "kg/m"</t>
  </si>
  <si>
    <t>"PLOCHÁ OCEL 50x10" 6 "ks" * 0,14*3,93 "kg/m"</t>
  </si>
  <si>
    <t>"PŘÍČEL 37/25/2" 12 "ks" * 0,41*1,65 "kg/m"</t>
  </si>
  <si>
    <t>"PLECH 15" 2 "ks" * 0,200*0,100*120 "kg/m2"</t>
  </si>
  <si>
    <t>"PLOCHÁ OCEL 50x8" 3 "ks" * 1,8*3,14 "kg/m"</t>
  </si>
  <si>
    <t>"PLOCHÁ OCEL 50x6" 5 "ks" * 2,5*2,36 "kg/m"</t>
  </si>
  <si>
    <t>0,10*Z2_ZH "10% ostatní drobné prvky"</t>
  </si>
  <si>
    <t>34</t>
  </si>
  <si>
    <t>767834101R</t>
  </si>
  <si>
    <t>Příplatek k ceně za montáž žebříků ochranný koš šroubovaný</t>
  </si>
  <si>
    <t>1210831311</t>
  </si>
  <si>
    <t>Montáž žebříků Příplatek k cenám za montáž ochranného koše, připevněného šroubováním</t>
  </si>
  <si>
    <t>2*6,10 "Z1"</t>
  </si>
  <si>
    <t xml:space="preserve">1*2,50   "Z2"</t>
  </si>
  <si>
    <t>35</t>
  </si>
  <si>
    <t>767995114</t>
  </si>
  <si>
    <t>Montáž atypických zámečnických konstrukcí hmotnosti do 50 kg</t>
  </si>
  <si>
    <t>-16414936</t>
  </si>
  <si>
    <t>Montáž ostatních atypických zámečnických konstrukcí hmotnosti přes 20 do 50 kg</t>
  </si>
  <si>
    <t xml:space="preserve">Poznámka k souboru cen:_x000d_
1. Určení cen se řídí hmotností jednotlivě montovaného dílu konstrukce._x000d_
</t>
  </si>
  <si>
    <t>Poznámka k položce:_x000d_
Předpokládá se montáž po částech.</t>
  </si>
  <si>
    <t>Viz přílohu D.1.1 a D.1.2.3</t>
  </si>
  <si>
    <t>P * 2 "ks - Plošina P1 + P2"</t>
  </si>
  <si>
    <t>36</t>
  </si>
  <si>
    <t>R05</t>
  </si>
  <si>
    <t>(P1+P2) prošiny z nerezové oceli pro přístup k regulačním uzávěrům rozměr 1,88 x 1,08 m</t>
  </si>
  <si>
    <t>981905137</t>
  </si>
  <si>
    <t>Plošiny (P1, P2) budou řešeny jako demontovatelné z pochůzných roštů výšky 40 mm s okem 30x30 mm, uložených na ocelové nosné konstrukci tvořené z obvodových a příčných válcovaných profilů L40/40/5. rám bude dále vyztužen jedním příčným profilem L50/50/5 a dvěma podélnými profily L40/40/5. Vstup do šachty bude vybaven otevíraným poklopem (opět z pororoštu) s panty přivařenými na obvodový rám L40/40/5.</t>
  </si>
  <si>
    <t xml:space="preserve">Poznámka k položce:_x000d_
Nad šachtou uzávěrů budou instalovány nové plošiny – materiál nerez. Každá plošina o rozměrech (š x d): 1880 x 1080 mm bude rozdělena na 2 části:_x000d_
1. otevíraná část - poklop 800x700 mm nad prostorem žebříku_x000d_
2. pevná část tvořená pororošty osazenými do rámu – viz D.1.2.3. _x000d_
Plošina z pororoštů je uzpůsobena pro osazení čerpacího agregátu ovládání regulačního uzávěru._x000d_
</t>
  </si>
  <si>
    <t>"VÁLCOVANÝ PROFIL L 40x40/5" 1 "ks" * 12,72*3 "kg/m"</t>
  </si>
  <si>
    <t>"VÁLCOVANÝ PROFIL L 50x50/5" 1 "ks" * 1,08*3,8 "kg/m"</t>
  </si>
  <si>
    <t>"PLOCHÁ OCEL 30x5" 12 "ks" * 0,08*1,18 "kg/m"</t>
  </si>
  <si>
    <t>"VÁLCOVANÝ PROFIL PR 10" 2 "ks" * 0,35*0,62 "kg/m"</t>
  </si>
  <si>
    <t>"PANT " 2 "ks" * 0,35*0,6 "kg/m"</t>
  </si>
  <si>
    <t>"POROROŠT 30/30/40" 1 "ks" * 1,6*1,2*24,2 "kg/m"</t>
  </si>
  <si>
    <t>0,10*P_ZH "10% ostatní drobné prvky"</t>
  </si>
  <si>
    <t>37</t>
  </si>
  <si>
    <t>767995115</t>
  </si>
  <si>
    <t>Montáž atypických zámečnických konstrukcí hmotnosti do 100 kg</t>
  </si>
  <si>
    <t>-2028982396</t>
  </si>
  <si>
    <t>Montáž ostatních atypických zámečnických konstrukcí hmotnosti přes 50 do 100 kg</t>
  </si>
  <si>
    <t>Osazení kotevních desek K1 - viz D.1.1 a D.1.2.1</t>
  </si>
  <si>
    <t>55*3 "ks"</t>
  </si>
  <si>
    <t>38</t>
  </si>
  <si>
    <t>R06</t>
  </si>
  <si>
    <t>K1 - kotevní deska 750x400x20 mm, vč. kotev pům. 20 mm dl. 400 mm</t>
  </si>
  <si>
    <t>415247800</t>
  </si>
  <si>
    <t>Kotevní deska K1 z ocelového plechu 750x400x20 mm, na který jsou navařeny 8x kotevní trny ø20x400 mm.</t>
  </si>
  <si>
    <t>39</t>
  </si>
  <si>
    <t>767996701</t>
  </si>
  <si>
    <t>Demontáž atypických zámečnických konstrukcí řezáním hmotnosti jednotlivých dílů do 50 kg</t>
  </si>
  <si>
    <t>-1807133905</t>
  </si>
  <si>
    <t>Demontáž ostatních zámečnických konstrukcí o hmotnosti jednotlivých dílů řezáním do 50 kg</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</si>
  <si>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</si>
  <si>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Viz přílohu D.1.1</t>
  </si>
  <si>
    <t>Demontáž stávajících plošin</t>
  </si>
  <si>
    <t>"cca" 100 "kg" * 2 "ks"</t>
  </si>
  <si>
    <t>Demontáž stávajících žebříků</t>
  </si>
  <si>
    <t>"cca" 250 "kg" * 2 "ks"</t>
  </si>
  <si>
    <t>"cca" 98 "kg" * 1 "ks"</t>
  </si>
  <si>
    <t>40</t>
  </si>
  <si>
    <t>998767103</t>
  </si>
  <si>
    <t>Přesun hmot tonážní pro zámečnické konstrukce v objektech v do 24 m</t>
  </si>
  <si>
    <t>624973725</t>
  </si>
  <si>
    <t>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</si>
  <si>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</si>
  <si>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41</t>
  </si>
  <si>
    <t>998767181</t>
  </si>
  <si>
    <t>Příplatek k přesunu hmot tonážní 767 prováděný bez použití mechanizace</t>
  </si>
  <si>
    <t>1318601706</t>
  </si>
  <si>
    <t>Přesun hmot pro zámečnické konstrukce stanovený z hmotnosti přesunovaného materiálu Příplatek k cenám za přesun prováděný bez použití mechanizace pro jakoukoliv výšku objektu</t>
  </si>
  <si>
    <t>42</t>
  </si>
  <si>
    <t>998767192</t>
  </si>
  <si>
    <t>Příplatek k přesunu hmot tonážní 767 za zvětšený přesun do 100 m</t>
  </si>
  <si>
    <t>1120415062</t>
  </si>
  <si>
    <t>Přesun hmot pro zámečnické konstrukce stanovený z hmotnosti přesunovaného materiálu Příplatek k cenám za zvětšený přesun přes vymezenou největší dopravní vzdálenost do 100 m</t>
  </si>
  <si>
    <t>VON - Vedlejší a ostatní náklady</t>
  </si>
  <si>
    <t>VON - Vedlejsí a ostatní náklady</t>
  </si>
  <si>
    <t>Vedlejsí a ostatní náklady</t>
  </si>
  <si>
    <t>Zařízení staveniště</t>
  </si>
  <si>
    <t>kpl.</t>
  </si>
  <si>
    <t>1024</t>
  </si>
  <si>
    <t>880256786</t>
  </si>
  <si>
    <t>Společné zařízení staveniště pro stavební a technologickou část.
Včetně zajištění provizorního přívodu el. energie a osvětlení.</t>
  </si>
  <si>
    <t>Dopracování výrobní dokumentace</t>
  </si>
  <si>
    <t>458955252</t>
  </si>
  <si>
    <t>Náklady na provedení zkoušek</t>
  </si>
  <si>
    <t>-1625313234</t>
  </si>
  <si>
    <t>Dokumentace skutečného provedení</t>
  </si>
  <si>
    <t>651313336</t>
  </si>
  <si>
    <t>Zaškolení obsluhy objednatele</t>
  </si>
  <si>
    <t>-627279869</t>
  </si>
  <si>
    <t>Náklady na předání návodů k obsluze a údržbě pro technologická zařízení</t>
  </si>
  <si>
    <t>-1703000043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</si>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</sst>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8"/>
      <color rgb="FF000000"/>
      <name val="Arial CE"/>
    </font>
    <font>
      <sz val="7"/>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5" fillId="0" borderId="0" xfId="0" applyNumberFormat="1" applyFont="1" applyAlignment="1" applyProtection="1"/>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lignment horizontal="left" vertical="center"/>
    </xf>
    <xf numFmtId="0" fontId="39" fillId="0" borderId="0" xfId="0" applyFont="1" applyAlignment="1" applyProtection="1">
      <alignment horizontal="lef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6"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7"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5" fillId="0" borderId="1" xfId="0" applyFont="1" applyBorder="1" applyAlignment="1">
      <alignment horizontal="center" vertical="center"/>
    </xf>
    <xf numFmtId="0" fontId="45"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6"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2" fillId="0" borderId="1" xfId="0" applyFont="1" applyBorder="1" applyAlignment="1">
      <alignment horizontal="left" vertical="center" wrapText="1"/>
    </xf>
    <xf numFmtId="0" fontId="45"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7" fillId="0" borderId="0" xfId="0" applyFont="1" applyAlignment="1">
      <alignment vertical="center"/>
    </xf>
    <xf numFmtId="0" fontId="44" fillId="0" borderId="1" xfId="0" applyFont="1" applyBorder="1" applyAlignment="1">
      <alignment vertical="center"/>
    </xf>
    <xf numFmtId="0" fontId="47" fillId="0" borderId="29" xfId="0" applyFont="1" applyBorder="1" applyAlignment="1">
      <alignment vertical="center"/>
    </xf>
    <xf numFmtId="0" fontId="44" fillId="0" borderId="29" xfId="0" applyFont="1" applyBorder="1" applyAlignment="1">
      <alignment vertical="center"/>
    </xf>
    <xf numFmtId="0" fontId="0" fillId="0" borderId="1" xfId="0"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7"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1" xfId="0" applyFont="1" applyBorder="1" applyAlignment="1">
      <alignment horizontal="center" vertical="center"/>
    </xf>
    <xf numFmtId="0" fontId="42" fillId="0" borderId="1" xfId="0" applyFont="1" applyBorder="1" applyAlignment="1">
      <alignment horizontal="lef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4</v>
      </c>
    </row>
    <row r="17"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36</v>
      </c>
      <c r="AO17" s="23"/>
      <c r="AP17" s="23"/>
      <c r="AQ17" s="23"/>
      <c r="AR17" s="21"/>
      <c r="BE17" s="32"/>
      <c r="BS17" s="18" t="s">
        <v>37</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37</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51" customHeight="1">
      <c r="B23" s="22"/>
      <c r="C23" s="23"/>
      <c r="D23" s="23"/>
      <c r="E23" s="37" t="s">
        <v>41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42</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43</v>
      </c>
      <c r="M28" s="45"/>
      <c r="N28" s="45"/>
      <c r="O28" s="45"/>
      <c r="P28" s="45"/>
      <c r="Q28" s="40"/>
      <c r="R28" s="40"/>
      <c r="S28" s="40"/>
      <c r="T28" s="40"/>
      <c r="U28" s="40"/>
      <c r="V28" s="40"/>
      <c r="W28" s="45" t="s">
        <v>44</v>
      </c>
      <c r="X28" s="45"/>
      <c r="Y28" s="45"/>
      <c r="Z28" s="45"/>
      <c r="AA28" s="45"/>
      <c r="AB28" s="45"/>
      <c r="AC28" s="45"/>
      <c r="AD28" s="45"/>
      <c r="AE28" s="45"/>
      <c r="AF28" s="40"/>
      <c r="AG28" s="40"/>
      <c r="AH28" s="40"/>
      <c r="AI28" s="40"/>
      <c r="AJ28" s="40"/>
      <c r="AK28" s="45" t="s">
        <v>45</v>
      </c>
      <c r="AL28" s="45"/>
      <c r="AM28" s="45"/>
      <c r="AN28" s="45"/>
      <c r="AO28" s="45"/>
      <c r="AP28" s="40"/>
      <c r="AQ28" s="40"/>
      <c r="AR28" s="44"/>
      <c r="BE28" s="32"/>
    </row>
    <row r="29" s="2" customFormat="1" ht="14.4" customHeight="1">
      <c r="B29" s="46"/>
      <c r="C29" s="47"/>
      <c r="D29" s="33" t="s">
        <v>46</v>
      </c>
      <c r="E29" s="47"/>
      <c r="F29" s="33" t="s">
        <v>47</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2" customFormat="1" ht="14.4" customHeight="1">
      <c r="B30" s="46"/>
      <c r="C30" s="47"/>
      <c r="D30" s="47"/>
      <c r="E30" s="47"/>
      <c r="F30" s="33" t="s">
        <v>48</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2" customFormat="1" ht="14.4" customHeight="1">
      <c r="B31" s="46"/>
      <c r="C31" s="47"/>
      <c r="D31" s="47"/>
      <c r="E31" s="47"/>
      <c r="F31" s="33" t="s">
        <v>49</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2" customFormat="1" ht="14.4" customHeight="1">
      <c r="B32" s="46"/>
      <c r="C32" s="47"/>
      <c r="D32" s="47"/>
      <c r="E32" s="47"/>
      <c r="F32" s="33" t="s">
        <v>50</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2" customFormat="1" ht="14.4" customHeight="1">
      <c r="B33" s="46"/>
      <c r="C33" s="47"/>
      <c r="D33" s="47"/>
      <c r="E33" s="47"/>
      <c r="F33" s="33" t="s">
        <v>51</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2"/>
      <c r="D35" s="53" t="s">
        <v>52</v>
      </c>
      <c r="E35" s="54"/>
      <c r="F35" s="54"/>
      <c r="G35" s="54"/>
      <c r="H35" s="54"/>
      <c r="I35" s="54"/>
      <c r="J35" s="54"/>
      <c r="K35" s="54"/>
      <c r="L35" s="54"/>
      <c r="M35" s="54"/>
      <c r="N35" s="54"/>
      <c r="O35" s="54"/>
      <c r="P35" s="54"/>
      <c r="Q35" s="54"/>
      <c r="R35" s="54"/>
      <c r="S35" s="54"/>
      <c r="T35" s="55" t="s">
        <v>53</v>
      </c>
      <c r="U35" s="54"/>
      <c r="V35" s="54"/>
      <c r="W35" s="54"/>
      <c r="X35" s="56" t="s">
        <v>54</v>
      </c>
      <c r="Y35" s="54"/>
      <c r="Z35" s="54"/>
      <c r="AA35" s="54"/>
      <c r="AB35" s="54"/>
      <c r="AC35" s="54"/>
      <c r="AD35" s="54"/>
      <c r="AE35" s="54"/>
      <c r="AF35" s="54"/>
      <c r="AG35" s="54"/>
      <c r="AH35" s="54"/>
      <c r="AI35" s="54"/>
      <c r="AJ35" s="54"/>
      <c r="AK35" s="57">
        <f>SUM(AK26:AK33)</f>
        <v>0</v>
      </c>
      <c r="AL35" s="54"/>
      <c r="AM35" s="54"/>
      <c r="AN35" s="54"/>
      <c r="AO35" s="58"/>
      <c r="AP35" s="52"/>
      <c r="AQ35" s="52"/>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row>
    <row r="41" s="1" customFormat="1" ht="6.96" customHeight="1">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row>
    <row r="42" s="1" customFormat="1" ht="24.96" customHeight="1">
      <c r="B42" s="39"/>
      <c r="C42" s="24" t="s">
        <v>55</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3" customFormat="1" ht="12" customHeight="1">
      <c r="B44" s="63"/>
      <c r="C44" s="33" t="s">
        <v>13</v>
      </c>
      <c r="D44" s="64"/>
      <c r="E44" s="64"/>
      <c r="F44" s="64"/>
      <c r="G44" s="64"/>
      <c r="H44" s="64"/>
      <c r="I44" s="64"/>
      <c r="J44" s="64"/>
      <c r="K44" s="64"/>
      <c r="L44" s="64" t="str">
        <f>K5</f>
        <v>17106532</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row>
    <row r="45" s="4" customFormat="1" ht="36.96" customHeight="1">
      <c r="B45" s="66"/>
      <c r="C45" s="67" t="s">
        <v>16</v>
      </c>
      <c r="D45" s="68"/>
      <c r="E45" s="68"/>
      <c r="F45" s="68"/>
      <c r="G45" s="68"/>
      <c r="H45" s="68"/>
      <c r="I45" s="68"/>
      <c r="J45" s="68"/>
      <c r="K45" s="68"/>
      <c r="L45" s="69" t="str">
        <f>K6</f>
        <v>VD Orlík - rekonstrukce kuželových uzávěrů v RCH2 a ICH1</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21</v>
      </c>
      <c r="D47" s="40"/>
      <c r="E47" s="40"/>
      <c r="F47" s="40"/>
      <c r="G47" s="40"/>
      <c r="H47" s="40"/>
      <c r="I47" s="40"/>
      <c r="J47" s="40"/>
      <c r="K47" s="40"/>
      <c r="L47" s="71" t="str">
        <f>IF(K8="","",K8)</f>
        <v>VD Orlík</v>
      </c>
      <c r="M47" s="40"/>
      <c r="N47" s="40"/>
      <c r="O47" s="40"/>
      <c r="P47" s="40"/>
      <c r="Q47" s="40"/>
      <c r="R47" s="40"/>
      <c r="S47" s="40"/>
      <c r="T47" s="40"/>
      <c r="U47" s="40"/>
      <c r="V47" s="40"/>
      <c r="W47" s="40"/>
      <c r="X47" s="40"/>
      <c r="Y47" s="40"/>
      <c r="Z47" s="40"/>
      <c r="AA47" s="40"/>
      <c r="AB47" s="40"/>
      <c r="AC47" s="40"/>
      <c r="AD47" s="40"/>
      <c r="AE47" s="40"/>
      <c r="AF47" s="40"/>
      <c r="AG47" s="40"/>
      <c r="AH47" s="40"/>
      <c r="AI47" s="33" t="s">
        <v>23</v>
      </c>
      <c r="AJ47" s="40"/>
      <c r="AK47" s="40"/>
      <c r="AL47" s="40"/>
      <c r="AM47" s="72" t="str">
        <f>IF(AN8= "","",AN8)</f>
        <v>25. 4. 2019</v>
      </c>
      <c r="AN47" s="72"/>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5.15" customHeight="1">
      <c r="B49" s="39"/>
      <c r="C49" s="33" t="s">
        <v>25</v>
      </c>
      <c r="D49" s="40"/>
      <c r="E49" s="40"/>
      <c r="F49" s="40"/>
      <c r="G49" s="40"/>
      <c r="H49" s="40"/>
      <c r="I49" s="40"/>
      <c r="J49" s="40"/>
      <c r="K49" s="40"/>
      <c r="L49" s="64" t="str">
        <f>IF(E11= "","",E11)</f>
        <v>Povodí Vltavy, státní podnik</v>
      </c>
      <c r="M49" s="40"/>
      <c r="N49" s="40"/>
      <c r="O49" s="40"/>
      <c r="P49" s="40"/>
      <c r="Q49" s="40"/>
      <c r="R49" s="40"/>
      <c r="S49" s="40"/>
      <c r="T49" s="40"/>
      <c r="U49" s="40"/>
      <c r="V49" s="40"/>
      <c r="W49" s="40"/>
      <c r="X49" s="40"/>
      <c r="Y49" s="40"/>
      <c r="Z49" s="40"/>
      <c r="AA49" s="40"/>
      <c r="AB49" s="40"/>
      <c r="AC49" s="40"/>
      <c r="AD49" s="40"/>
      <c r="AE49" s="40"/>
      <c r="AF49" s="40"/>
      <c r="AG49" s="40"/>
      <c r="AH49" s="40"/>
      <c r="AI49" s="33" t="s">
        <v>33</v>
      </c>
      <c r="AJ49" s="40"/>
      <c r="AK49" s="40"/>
      <c r="AL49" s="40"/>
      <c r="AM49" s="73" t="str">
        <f>IF(E17="","",E17)</f>
        <v>AQUATIS a. s.</v>
      </c>
      <c r="AN49" s="64"/>
      <c r="AO49" s="64"/>
      <c r="AP49" s="64"/>
      <c r="AQ49" s="40"/>
      <c r="AR49" s="44"/>
      <c r="AS49" s="74" t="s">
        <v>56</v>
      </c>
      <c r="AT49" s="75"/>
      <c r="AU49" s="76"/>
      <c r="AV49" s="76"/>
      <c r="AW49" s="76"/>
      <c r="AX49" s="76"/>
      <c r="AY49" s="76"/>
      <c r="AZ49" s="76"/>
      <c r="BA49" s="76"/>
      <c r="BB49" s="76"/>
      <c r="BC49" s="76"/>
      <c r="BD49" s="77"/>
    </row>
    <row r="50" s="1" customFormat="1" ht="15.15" customHeight="1">
      <c r="B50" s="39"/>
      <c r="C50" s="33" t="s">
        <v>31</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38</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row>
    <row r="52" s="1" customFormat="1" ht="29.28" customHeight="1">
      <c r="B52" s="39"/>
      <c r="C52" s="86" t="s">
        <v>57</v>
      </c>
      <c r="D52" s="87"/>
      <c r="E52" s="87"/>
      <c r="F52" s="87"/>
      <c r="G52" s="87"/>
      <c r="H52" s="88"/>
      <c r="I52" s="89" t="s">
        <v>58</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59</v>
      </c>
      <c r="AH52" s="87"/>
      <c r="AI52" s="87"/>
      <c r="AJ52" s="87"/>
      <c r="AK52" s="87"/>
      <c r="AL52" s="87"/>
      <c r="AM52" s="87"/>
      <c r="AN52" s="89" t="s">
        <v>60</v>
      </c>
      <c r="AO52" s="87"/>
      <c r="AP52" s="87"/>
      <c r="AQ52" s="91" t="s">
        <v>61</v>
      </c>
      <c r="AR52" s="44"/>
      <c r="AS52" s="92" t="s">
        <v>62</v>
      </c>
      <c r="AT52" s="93" t="s">
        <v>63</v>
      </c>
      <c r="AU52" s="93" t="s">
        <v>64</v>
      </c>
      <c r="AV52" s="93" t="s">
        <v>65</v>
      </c>
      <c r="AW52" s="93" t="s">
        <v>66</v>
      </c>
      <c r="AX52" s="93" t="s">
        <v>67</v>
      </c>
      <c r="AY52" s="93" t="s">
        <v>68</v>
      </c>
      <c r="AZ52" s="93" t="s">
        <v>69</v>
      </c>
      <c r="BA52" s="93" t="s">
        <v>70</v>
      </c>
      <c r="BB52" s="93" t="s">
        <v>71</v>
      </c>
      <c r="BC52" s="93" t="s">
        <v>72</v>
      </c>
      <c r="BD52" s="94" t="s">
        <v>73</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row>
    <row r="54" s="5" customFormat="1" ht="32.4" customHeight="1">
      <c r="B54" s="98"/>
      <c r="C54" s="99" t="s">
        <v>74</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ROUND(AG55+AG58+AG59,2)</f>
        <v>0</v>
      </c>
      <c r="AH54" s="101"/>
      <c r="AI54" s="101"/>
      <c r="AJ54" s="101"/>
      <c r="AK54" s="101"/>
      <c r="AL54" s="101"/>
      <c r="AM54" s="101"/>
      <c r="AN54" s="102">
        <f>SUM(AG54,AT54)</f>
        <v>0</v>
      </c>
      <c r="AO54" s="102"/>
      <c r="AP54" s="102"/>
      <c r="AQ54" s="103" t="s">
        <v>19</v>
      </c>
      <c r="AR54" s="104"/>
      <c r="AS54" s="105">
        <f>ROUND(AS55+AS58+AS59,2)</f>
        <v>0</v>
      </c>
      <c r="AT54" s="106">
        <f>ROUND(SUM(AV54:AW54),2)</f>
        <v>0</v>
      </c>
      <c r="AU54" s="107">
        <f>ROUND(AU55+AU58+AU59,5)</f>
        <v>0</v>
      </c>
      <c r="AV54" s="106">
        <f>ROUND(AZ54*L29,2)</f>
        <v>0</v>
      </c>
      <c r="AW54" s="106">
        <f>ROUND(BA54*L30,2)</f>
        <v>0</v>
      </c>
      <c r="AX54" s="106">
        <f>ROUND(BB54*L29,2)</f>
        <v>0</v>
      </c>
      <c r="AY54" s="106">
        <f>ROUND(BC54*L30,2)</f>
        <v>0</v>
      </c>
      <c r="AZ54" s="106">
        <f>ROUND(AZ55+AZ58+AZ59,2)</f>
        <v>0</v>
      </c>
      <c r="BA54" s="106">
        <f>ROUND(BA55+BA58+BA59,2)</f>
        <v>0</v>
      </c>
      <c r="BB54" s="106">
        <f>ROUND(BB55+BB58+BB59,2)</f>
        <v>0</v>
      </c>
      <c r="BC54" s="106">
        <f>ROUND(BC55+BC58+BC59,2)</f>
        <v>0</v>
      </c>
      <c r="BD54" s="108">
        <f>ROUND(BD55+BD58+BD59,2)</f>
        <v>0</v>
      </c>
      <c r="BS54" s="109" t="s">
        <v>75</v>
      </c>
      <c r="BT54" s="109" t="s">
        <v>76</v>
      </c>
      <c r="BU54" s="110" t="s">
        <v>77</v>
      </c>
      <c r="BV54" s="109" t="s">
        <v>78</v>
      </c>
      <c r="BW54" s="109" t="s">
        <v>5</v>
      </c>
      <c r="BX54" s="109" t="s">
        <v>79</v>
      </c>
      <c r="CL54" s="109" t="s">
        <v>19</v>
      </c>
    </row>
    <row r="55" s="6" customFormat="1" ht="16.5" customHeight="1">
      <c r="B55" s="111"/>
      <c r="C55" s="112"/>
      <c r="D55" s="113" t="s">
        <v>80</v>
      </c>
      <c r="E55" s="113"/>
      <c r="F55" s="113"/>
      <c r="G55" s="113"/>
      <c r="H55" s="113"/>
      <c r="I55" s="114"/>
      <c r="J55" s="113" t="s">
        <v>81</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ROUND(SUM(AG56:AG57),2)</f>
        <v>0</v>
      </c>
      <c r="AH55" s="114"/>
      <c r="AI55" s="114"/>
      <c r="AJ55" s="114"/>
      <c r="AK55" s="114"/>
      <c r="AL55" s="114"/>
      <c r="AM55" s="114"/>
      <c r="AN55" s="116">
        <f>SUM(AG55,AT55)</f>
        <v>0</v>
      </c>
      <c r="AO55" s="114"/>
      <c r="AP55" s="114"/>
      <c r="AQ55" s="117" t="s">
        <v>82</v>
      </c>
      <c r="AR55" s="118"/>
      <c r="AS55" s="119">
        <f>ROUND(SUM(AS56:AS57),2)</f>
        <v>0</v>
      </c>
      <c r="AT55" s="120">
        <f>ROUND(SUM(AV55:AW55),2)</f>
        <v>0</v>
      </c>
      <c r="AU55" s="121">
        <f>ROUND(SUM(AU56:AU57),5)</f>
        <v>0</v>
      </c>
      <c r="AV55" s="120">
        <f>ROUND(AZ55*L29,2)</f>
        <v>0</v>
      </c>
      <c r="AW55" s="120">
        <f>ROUND(BA55*L30,2)</f>
        <v>0</v>
      </c>
      <c r="AX55" s="120">
        <f>ROUND(BB55*L29,2)</f>
        <v>0</v>
      </c>
      <c r="AY55" s="120">
        <f>ROUND(BC55*L30,2)</f>
        <v>0</v>
      </c>
      <c r="AZ55" s="120">
        <f>ROUND(SUM(AZ56:AZ57),2)</f>
        <v>0</v>
      </c>
      <c r="BA55" s="120">
        <f>ROUND(SUM(BA56:BA57),2)</f>
        <v>0</v>
      </c>
      <c r="BB55" s="120">
        <f>ROUND(SUM(BB56:BB57),2)</f>
        <v>0</v>
      </c>
      <c r="BC55" s="120">
        <f>ROUND(SUM(BC56:BC57),2)</f>
        <v>0</v>
      </c>
      <c r="BD55" s="122">
        <f>ROUND(SUM(BD56:BD57),2)</f>
        <v>0</v>
      </c>
      <c r="BS55" s="123" t="s">
        <v>75</v>
      </c>
      <c r="BT55" s="123" t="s">
        <v>83</v>
      </c>
      <c r="BU55" s="123" t="s">
        <v>77</v>
      </c>
      <c r="BV55" s="123" t="s">
        <v>78</v>
      </c>
      <c r="BW55" s="123" t="s">
        <v>84</v>
      </c>
      <c r="BX55" s="123" t="s">
        <v>5</v>
      </c>
      <c r="CL55" s="123" t="s">
        <v>19</v>
      </c>
      <c r="CM55" s="123" t="s">
        <v>85</v>
      </c>
    </row>
    <row r="56" s="3" customFormat="1" ht="25.5" customHeight="1">
      <c r="A56" s="124" t="s">
        <v>86</v>
      </c>
      <c r="B56" s="63"/>
      <c r="C56" s="125"/>
      <c r="D56" s="125"/>
      <c r="E56" s="126" t="s">
        <v>87</v>
      </c>
      <c r="F56" s="126"/>
      <c r="G56" s="126"/>
      <c r="H56" s="126"/>
      <c r="I56" s="126"/>
      <c r="J56" s="125"/>
      <c r="K56" s="126" t="s">
        <v>88</v>
      </c>
      <c r="L56" s="126"/>
      <c r="M56" s="126"/>
      <c r="N56" s="126"/>
      <c r="O56" s="126"/>
      <c r="P56" s="126"/>
      <c r="Q56" s="126"/>
      <c r="R56" s="126"/>
      <c r="S56" s="126"/>
      <c r="T56" s="126"/>
      <c r="U56" s="126"/>
      <c r="V56" s="126"/>
      <c r="W56" s="126"/>
      <c r="X56" s="126"/>
      <c r="Y56" s="126"/>
      <c r="Z56" s="126"/>
      <c r="AA56" s="126"/>
      <c r="AB56" s="126"/>
      <c r="AC56" s="126"/>
      <c r="AD56" s="126"/>
      <c r="AE56" s="126"/>
      <c r="AF56" s="126"/>
      <c r="AG56" s="127">
        <f>'DPS 01.1 - Uzávěr v RCH 2'!J32</f>
        <v>0</v>
      </c>
      <c r="AH56" s="125"/>
      <c r="AI56" s="125"/>
      <c r="AJ56" s="125"/>
      <c r="AK56" s="125"/>
      <c r="AL56" s="125"/>
      <c r="AM56" s="125"/>
      <c r="AN56" s="127">
        <f>SUM(AG56,AT56)</f>
        <v>0</v>
      </c>
      <c r="AO56" s="125"/>
      <c r="AP56" s="125"/>
      <c r="AQ56" s="128" t="s">
        <v>89</v>
      </c>
      <c r="AR56" s="65"/>
      <c r="AS56" s="129">
        <v>0</v>
      </c>
      <c r="AT56" s="130">
        <f>ROUND(SUM(AV56:AW56),2)</f>
        <v>0</v>
      </c>
      <c r="AU56" s="131">
        <f>'DPS 01.1 - Uzávěr v RCH 2'!P90</f>
        <v>0</v>
      </c>
      <c r="AV56" s="130">
        <f>'DPS 01.1 - Uzávěr v RCH 2'!J35</f>
        <v>0</v>
      </c>
      <c r="AW56" s="130">
        <f>'DPS 01.1 - Uzávěr v RCH 2'!J36</f>
        <v>0</v>
      </c>
      <c r="AX56" s="130">
        <f>'DPS 01.1 - Uzávěr v RCH 2'!J37</f>
        <v>0</v>
      </c>
      <c r="AY56" s="130">
        <f>'DPS 01.1 - Uzávěr v RCH 2'!J38</f>
        <v>0</v>
      </c>
      <c r="AZ56" s="130">
        <f>'DPS 01.1 - Uzávěr v RCH 2'!F35</f>
        <v>0</v>
      </c>
      <c r="BA56" s="130">
        <f>'DPS 01.1 - Uzávěr v RCH 2'!F36</f>
        <v>0</v>
      </c>
      <c r="BB56" s="130">
        <f>'DPS 01.1 - Uzávěr v RCH 2'!F37</f>
        <v>0</v>
      </c>
      <c r="BC56" s="130">
        <f>'DPS 01.1 - Uzávěr v RCH 2'!F38</f>
        <v>0</v>
      </c>
      <c r="BD56" s="132">
        <f>'DPS 01.1 - Uzávěr v RCH 2'!F39</f>
        <v>0</v>
      </c>
      <c r="BT56" s="133" t="s">
        <v>85</v>
      </c>
      <c r="BV56" s="133" t="s">
        <v>78</v>
      </c>
      <c r="BW56" s="133" t="s">
        <v>90</v>
      </c>
      <c r="BX56" s="133" t="s">
        <v>84</v>
      </c>
      <c r="CL56" s="133" t="s">
        <v>19</v>
      </c>
    </row>
    <row r="57" s="3" customFormat="1" ht="25.5" customHeight="1">
      <c r="A57" s="124" t="s">
        <v>86</v>
      </c>
      <c r="B57" s="63"/>
      <c r="C57" s="125"/>
      <c r="D57" s="125"/>
      <c r="E57" s="126" t="s">
        <v>91</v>
      </c>
      <c r="F57" s="126"/>
      <c r="G57" s="126"/>
      <c r="H57" s="126"/>
      <c r="I57" s="126"/>
      <c r="J57" s="125"/>
      <c r="K57" s="126" t="s">
        <v>92</v>
      </c>
      <c r="L57" s="126"/>
      <c r="M57" s="126"/>
      <c r="N57" s="126"/>
      <c r="O57" s="126"/>
      <c r="P57" s="126"/>
      <c r="Q57" s="126"/>
      <c r="R57" s="126"/>
      <c r="S57" s="126"/>
      <c r="T57" s="126"/>
      <c r="U57" s="126"/>
      <c r="V57" s="126"/>
      <c r="W57" s="126"/>
      <c r="X57" s="126"/>
      <c r="Y57" s="126"/>
      <c r="Z57" s="126"/>
      <c r="AA57" s="126"/>
      <c r="AB57" s="126"/>
      <c r="AC57" s="126"/>
      <c r="AD57" s="126"/>
      <c r="AE57" s="126"/>
      <c r="AF57" s="126"/>
      <c r="AG57" s="127">
        <f>'DPS 01.2 - Uzávěr v ICH 1'!J32</f>
        <v>0</v>
      </c>
      <c r="AH57" s="125"/>
      <c r="AI57" s="125"/>
      <c r="AJ57" s="125"/>
      <c r="AK57" s="125"/>
      <c r="AL57" s="125"/>
      <c r="AM57" s="125"/>
      <c r="AN57" s="127">
        <f>SUM(AG57,AT57)</f>
        <v>0</v>
      </c>
      <c r="AO57" s="125"/>
      <c r="AP57" s="125"/>
      <c r="AQ57" s="128" t="s">
        <v>89</v>
      </c>
      <c r="AR57" s="65"/>
      <c r="AS57" s="129">
        <v>0</v>
      </c>
      <c r="AT57" s="130">
        <f>ROUND(SUM(AV57:AW57),2)</f>
        <v>0</v>
      </c>
      <c r="AU57" s="131">
        <f>'DPS 01.2 - Uzávěr v ICH 1'!P90</f>
        <v>0</v>
      </c>
      <c r="AV57" s="130">
        <f>'DPS 01.2 - Uzávěr v ICH 1'!J35</f>
        <v>0</v>
      </c>
      <c r="AW57" s="130">
        <f>'DPS 01.2 - Uzávěr v ICH 1'!J36</f>
        <v>0</v>
      </c>
      <c r="AX57" s="130">
        <f>'DPS 01.2 - Uzávěr v ICH 1'!J37</f>
        <v>0</v>
      </c>
      <c r="AY57" s="130">
        <f>'DPS 01.2 - Uzávěr v ICH 1'!J38</f>
        <v>0</v>
      </c>
      <c r="AZ57" s="130">
        <f>'DPS 01.2 - Uzávěr v ICH 1'!F35</f>
        <v>0</v>
      </c>
      <c r="BA57" s="130">
        <f>'DPS 01.2 - Uzávěr v ICH 1'!F36</f>
        <v>0</v>
      </c>
      <c r="BB57" s="130">
        <f>'DPS 01.2 - Uzávěr v ICH 1'!F37</f>
        <v>0</v>
      </c>
      <c r="BC57" s="130">
        <f>'DPS 01.2 - Uzávěr v ICH 1'!F38</f>
        <v>0</v>
      </c>
      <c r="BD57" s="132">
        <f>'DPS 01.2 - Uzávěr v ICH 1'!F39</f>
        <v>0</v>
      </c>
      <c r="BT57" s="133" t="s">
        <v>85</v>
      </c>
      <c r="BV57" s="133" t="s">
        <v>78</v>
      </c>
      <c r="BW57" s="133" t="s">
        <v>93</v>
      </c>
      <c r="BX57" s="133" t="s">
        <v>84</v>
      </c>
      <c r="CL57" s="133" t="s">
        <v>19</v>
      </c>
    </row>
    <row r="58" s="6" customFormat="1" ht="16.5" customHeight="1">
      <c r="A58" s="124" t="s">
        <v>86</v>
      </c>
      <c r="B58" s="111"/>
      <c r="C58" s="112"/>
      <c r="D58" s="113" t="s">
        <v>94</v>
      </c>
      <c r="E58" s="113"/>
      <c r="F58" s="113"/>
      <c r="G58" s="113"/>
      <c r="H58" s="113"/>
      <c r="I58" s="114"/>
      <c r="J58" s="113" t="s">
        <v>95</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6">
        <f>'SO 01 - Stavební úpravy'!J30</f>
        <v>0</v>
      </c>
      <c r="AH58" s="114"/>
      <c r="AI58" s="114"/>
      <c r="AJ58" s="114"/>
      <c r="AK58" s="114"/>
      <c r="AL58" s="114"/>
      <c r="AM58" s="114"/>
      <c r="AN58" s="116">
        <f>SUM(AG58,AT58)</f>
        <v>0</v>
      </c>
      <c r="AO58" s="114"/>
      <c r="AP58" s="114"/>
      <c r="AQ58" s="117" t="s">
        <v>96</v>
      </c>
      <c r="AR58" s="118"/>
      <c r="AS58" s="119">
        <v>0</v>
      </c>
      <c r="AT58" s="120">
        <f>ROUND(SUM(AV58:AW58),2)</f>
        <v>0</v>
      </c>
      <c r="AU58" s="121">
        <f>'SO 01 - Stavební úpravy'!P86</f>
        <v>0</v>
      </c>
      <c r="AV58" s="120">
        <f>'SO 01 - Stavební úpravy'!J33</f>
        <v>0</v>
      </c>
      <c r="AW58" s="120">
        <f>'SO 01 - Stavební úpravy'!J34</f>
        <v>0</v>
      </c>
      <c r="AX58" s="120">
        <f>'SO 01 - Stavební úpravy'!J35</f>
        <v>0</v>
      </c>
      <c r="AY58" s="120">
        <f>'SO 01 - Stavební úpravy'!J36</f>
        <v>0</v>
      </c>
      <c r="AZ58" s="120">
        <f>'SO 01 - Stavební úpravy'!F33</f>
        <v>0</v>
      </c>
      <c r="BA58" s="120">
        <f>'SO 01 - Stavební úpravy'!F34</f>
        <v>0</v>
      </c>
      <c r="BB58" s="120">
        <f>'SO 01 - Stavební úpravy'!F35</f>
        <v>0</v>
      </c>
      <c r="BC58" s="120">
        <f>'SO 01 - Stavební úpravy'!F36</f>
        <v>0</v>
      </c>
      <c r="BD58" s="122">
        <f>'SO 01 - Stavební úpravy'!F37</f>
        <v>0</v>
      </c>
      <c r="BT58" s="123" t="s">
        <v>83</v>
      </c>
      <c r="BV58" s="123" t="s">
        <v>78</v>
      </c>
      <c r="BW58" s="123" t="s">
        <v>97</v>
      </c>
      <c r="BX58" s="123" t="s">
        <v>5</v>
      </c>
      <c r="CL58" s="123" t="s">
        <v>19</v>
      </c>
      <c r="CM58" s="123" t="s">
        <v>85</v>
      </c>
    </row>
    <row r="59" s="6" customFormat="1" ht="16.5" customHeight="1">
      <c r="A59" s="124" t="s">
        <v>86</v>
      </c>
      <c r="B59" s="111"/>
      <c r="C59" s="112"/>
      <c r="D59" s="113" t="s">
        <v>98</v>
      </c>
      <c r="E59" s="113"/>
      <c r="F59" s="113"/>
      <c r="G59" s="113"/>
      <c r="H59" s="113"/>
      <c r="I59" s="114"/>
      <c r="J59" s="113" t="s">
        <v>99</v>
      </c>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6">
        <f>'VON - Vedlejší a ostatní ...'!J30</f>
        <v>0</v>
      </c>
      <c r="AH59" s="114"/>
      <c r="AI59" s="114"/>
      <c r="AJ59" s="114"/>
      <c r="AK59" s="114"/>
      <c r="AL59" s="114"/>
      <c r="AM59" s="114"/>
      <c r="AN59" s="116">
        <f>SUM(AG59,AT59)</f>
        <v>0</v>
      </c>
      <c r="AO59" s="114"/>
      <c r="AP59" s="114"/>
      <c r="AQ59" s="117" t="s">
        <v>98</v>
      </c>
      <c r="AR59" s="118"/>
      <c r="AS59" s="134">
        <v>0</v>
      </c>
      <c r="AT59" s="135">
        <f>ROUND(SUM(AV59:AW59),2)</f>
        <v>0</v>
      </c>
      <c r="AU59" s="136">
        <f>'VON - Vedlejší a ostatní ...'!P80</f>
        <v>0</v>
      </c>
      <c r="AV59" s="135">
        <f>'VON - Vedlejší a ostatní ...'!J33</f>
        <v>0</v>
      </c>
      <c r="AW59" s="135">
        <f>'VON - Vedlejší a ostatní ...'!J34</f>
        <v>0</v>
      </c>
      <c r="AX59" s="135">
        <f>'VON - Vedlejší a ostatní ...'!J35</f>
        <v>0</v>
      </c>
      <c r="AY59" s="135">
        <f>'VON - Vedlejší a ostatní ...'!J36</f>
        <v>0</v>
      </c>
      <c r="AZ59" s="135">
        <f>'VON - Vedlejší a ostatní ...'!F33</f>
        <v>0</v>
      </c>
      <c r="BA59" s="135">
        <f>'VON - Vedlejší a ostatní ...'!F34</f>
        <v>0</v>
      </c>
      <c r="BB59" s="135">
        <f>'VON - Vedlejší a ostatní ...'!F35</f>
        <v>0</v>
      </c>
      <c r="BC59" s="135">
        <f>'VON - Vedlejší a ostatní ...'!F36</f>
        <v>0</v>
      </c>
      <c r="BD59" s="137">
        <f>'VON - Vedlejší a ostatní ...'!F37</f>
        <v>0</v>
      </c>
      <c r="BT59" s="123" t="s">
        <v>83</v>
      </c>
      <c r="BV59" s="123" t="s">
        <v>78</v>
      </c>
      <c r="BW59" s="123" t="s">
        <v>100</v>
      </c>
      <c r="BX59" s="123" t="s">
        <v>5</v>
      </c>
      <c r="CL59" s="123" t="s">
        <v>19</v>
      </c>
      <c r="CM59" s="123" t="s">
        <v>85</v>
      </c>
    </row>
    <row r="60" s="1" customFormat="1" ht="30" customHeight="1">
      <c r="B60" s="39"/>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4"/>
    </row>
    <row r="61" s="1" customFormat="1" ht="6.96" customHeight="1">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44"/>
    </row>
  </sheetData>
  <sheetProtection sheet="1" formatColumns="0" formatRows="0" objects="1" scenarios="1" spinCount="100000" saltValue="SlongkL/75iM9hQSbMEb87CWhukPBVyaQoO/ohLs20nGJ2X7hULxTeISh3g55kk+Xkrm51RAXMvFwSJ+oW5OXA==" hashValue="oi0WiaNc8gipIzUpCrbxcPXuK+Xkzo9IsKGs/LdKQw7zpZ7KS71KeVA+bUATGSOCYevJynyy9zBxgFZaUrcmNw==" algorithmName="SHA-512" password="CC35"/>
  <mergeCells count="5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G54:AM54"/>
    <mergeCell ref="AN54:AP54"/>
    <mergeCell ref="C52:G52"/>
    <mergeCell ref="I52:AF52"/>
    <mergeCell ref="D55:H55"/>
    <mergeCell ref="J55:AF55"/>
    <mergeCell ref="E56:I56"/>
    <mergeCell ref="K56:AF56"/>
    <mergeCell ref="E57:I57"/>
    <mergeCell ref="K57:AF57"/>
    <mergeCell ref="D58:H58"/>
    <mergeCell ref="J58:AF58"/>
    <mergeCell ref="D59:H59"/>
    <mergeCell ref="J59:AF59"/>
  </mergeCells>
  <hyperlinks>
    <hyperlink ref="A56" location="'DPS 01.1 - Uzávěr v RCH 2'!C2" display="/"/>
    <hyperlink ref="A57" location="'DPS 01.2 - Uzávěr v ICH 1'!C2" display="/"/>
    <hyperlink ref="A58" location="'SO 01 - Stavební úpravy'!C2" display="/"/>
    <hyperlink ref="A59"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8"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90</v>
      </c>
    </row>
    <row r="3" ht="6.96" customHeight="1">
      <c r="B3" s="139"/>
      <c r="C3" s="140"/>
      <c r="D3" s="140"/>
      <c r="E3" s="140"/>
      <c r="F3" s="140"/>
      <c r="G3" s="140"/>
      <c r="H3" s="140"/>
      <c r="I3" s="141"/>
      <c r="J3" s="140"/>
      <c r="K3" s="140"/>
      <c r="L3" s="21"/>
      <c r="AT3" s="18" t="s">
        <v>85</v>
      </c>
    </row>
    <row r="4" ht="24.96" customHeight="1">
      <c r="B4" s="21"/>
      <c r="D4" s="142" t="s">
        <v>101</v>
      </c>
      <c r="L4" s="21"/>
      <c r="M4" s="143" t="s">
        <v>10</v>
      </c>
      <c r="AT4" s="18" t="s">
        <v>4</v>
      </c>
    </row>
    <row r="5" ht="6.96" customHeight="1">
      <c r="B5" s="21"/>
      <c r="L5" s="21"/>
    </row>
    <row r="6" ht="12" customHeight="1">
      <c r="B6" s="21"/>
      <c r="D6" s="144" t="s">
        <v>16</v>
      </c>
      <c r="L6" s="21"/>
    </row>
    <row r="7" ht="16.5" customHeight="1">
      <c r="B7" s="21"/>
      <c r="E7" s="145" t="str">
        <f>'Rekapitulace stavby'!K6</f>
        <v>VD Orlík - rekonstrukce kuželových uzávěrů v RCH2 a ICH1</v>
      </c>
      <c r="F7" s="144"/>
      <c r="G7" s="144"/>
      <c r="H7" s="144"/>
      <c r="L7" s="21"/>
    </row>
    <row r="8" ht="12" customHeight="1">
      <c r="B8" s="21"/>
      <c r="D8" s="144" t="s">
        <v>102</v>
      </c>
      <c r="L8" s="21"/>
    </row>
    <row r="9" s="1" customFormat="1" ht="16.5" customHeight="1">
      <c r="B9" s="44"/>
      <c r="E9" s="145" t="s">
        <v>103</v>
      </c>
      <c r="F9" s="1"/>
      <c r="G9" s="1"/>
      <c r="H9" s="1"/>
      <c r="I9" s="146"/>
      <c r="L9" s="44"/>
    </row>
    <row r="10" s="1" customFormat="1" ht="12" customHeight="1">
      <c r="B10" s="44"/>
      <c r="D10" s="144" t="s">
        <v>104</v>
      </c>
      <c r="I10" s="146"/>
      <c r="L10" s="44"/>
    </row>
    <row r="11" s="1" customFormat="1" ht="36.96" customHeight="1">
      <c r="B11" s="44"/>
      <c r="E11" s="147" t="s">
        <v>105</v>
      </c>
      <c r="F11" s="1"/>
      <c r="G11" s="1"/>
      <c r="H11" s="1"/>
      <c r="I11" s="146"/>
      <c r="L11" s="44"/>
    </row>
    <row r="12" s="1" customFormat="1">
      <c r="B12" s="44"/>
      <c r="I12" s="146"/>
      <c r="L12" s="44"/>
    </row>
    <row r="13" s="1" customFormat="1" ht="12" customHeight="1">
      <c r="B13" s="44"/>
      <c r="D13" s="144" t="s">
        <v>18</v>
      </c>
      <c r="F13" s="133" t="s">
        <v>19</v>
      </c>
      <c r="I13" s="148" t="s">
        <v>20</v>
      </c>
      <c r="J13" s="133" t="s">
        <v>19</v>
      </c>
      <c r="L13" s="44"/>
    </row>
    <row r="14" s="1" customFormat="1" ht="12" customHeight="1">
      <c r="B14" s="44"/>
      <c r="D14" s="144" t="s">
        <v>21</v>
      </c>
      <c r="F14" s="133" t="s">
        <v>22</v>
      </c>
      <c r="I14" s="148" t="s">
        <v>23</v>
      </c>
      <c r="J14" s="149" t="str">
        <f>'Rekapitulace stavby'!AN8</f>
        <v>25. 4. 2019</v>
      </c>
      <c r="L14" s="44"/>
    </row>
    <row r="15" s="1" customFormat="1" ht="10.8" customHeight="1">
      <c r="B15" s="44"/>
      <c r="I15" s="146"/>
      <c r="L15" s="44"/>
    </row>
    <row r="16" s="1" customFormat="1" ht="12" customHeight="1">
      <c r="B16" s="44"/>
      <c r="D16" s="144" t="s">
        <v>25</v>
      </c>
      <c r="I16" s="148" t="s">
        <v>26</v>
      </c>
      <c r="J16" s="133" t="s">
        <v>27</v>
      </c>
      <c r="L16" s="44"/>
    </row>
    <row r="17" s="1" customFormat="1" ht="18" customHeight="1">
      <c r="B17" s="44"/>
      <c r="E17" s="133" t="s">
        <v>28</v>
      </c>
      <c r="I17" s="148" t="s">
        <v>29</v>
      </c>
      <c r="J17" s="133" t="s">
        <v>30</v>
      </c>
      <c r="L17" s="44"/>
    </row>
    <row r="18" s="1" customFormat="1" ht="6.96" customHeight="1">
      <c r="B18" s="44"/>
      <c r="I18" s="146"/>
      <c r="L18" s="44"/>
    </row>
    <row r="19" s="1" customFormat="1" ht="12" customHeight="1">
      <c r="B19" s="44"/>
      <c r="D19" s="144" t="s">
        <v>31</v>
      </c>
      <c r="I19" s="148" t="s">
        <v>26</v>
      </c>
      <c r="J19" s="34" t="str">
        <f>'Rekapitulace stavby'!AN13</f>
        <v>Vyplň údaj</v>
      </c>
      <c r="L19" s="44"/>
    </row>
    <row r="20" s="1" customFormat="1" ht="18" customHeight="1">
      <c r="B20" s="44"/>
      <c r="E20" s="34" t="str">
        <f>'Rekapitulace stavby'!E14</f>
        <v>Vyplň údaj</v>
      </c>
      <c r="F20" s="133"/>
      <c r="G20" s="133"/>
      <c r="H20" s="133"/>
      <c r="I20" s="148" t="s">
        <v>29</v>
      </c>
      <c r="J20" s="34" t="str">
        <f>'Rekapitulace stavby'!AN14</f>
        <v>Vyplň údaj</v>
      </c>
      <c r="L20" s="44"/>
    </row>
    <row r="21" s="1" customFormat="1" ht="6.96" customHeight="1">
      <c r="B21" s="44"/>
      <c r="I21" s="146"/>
      <c r="L21" s="44"/>
    </row>
    <row r="22" s="1" customFormat="1" ht="12" customHeight="1">
      <c r="B22" s="44"/>
      <c r="D22" s="144" t="s">
        <v>33</v>
      </c>
      <c r="I22" s="148" t="s">
        <v>26</v>
      </c>
      <c r="J22" s="133" t="s">
        <v>34</v>
      </c>
      <c r="L22" s="44"/>
    </row>
    <row r="23" s="1" customFormat="1" ht="18" customHeight="1">
      <c r="B23" s="44"/>
      <c r="E23" s="133" t="s">
        <v>35</v>
      </c>
      <c r="I23" s="148" t="s">
        <v>29</v>
      </c>
      <c r="J23" s="133" t="s">
        <v>36</v>
      </c>
      <c r="L23" s="44"/>
    </row>
    <row r="24" s="1" customFormat="1" ht="6.96" customHeight="1">
      <c r="B24" s="44"/>
      <c r="I24" s="146"/>
      <c r="L24" s="44"/>
    </row>
    <row r="25" s="1" customFormat="1" ht="12" customHeight="1">
      <c r="B25" s="44"/>
      <c r="D25" s="144" t="s">
        <v>38</v>
      </c>
      <c r="I25" s="148" t="s">
        <v>26</v>
      </c>
      <c r="J25" s="133" t="str">
        <f>IF('Rekapitulace stavby'!AN19="","",'Rekapitulace stavby'!AN19)</f>
        <v/>
      </c>
      <c r="L25" s="44"/>
    </row>
    <row r="26" s="1" customFormat="1" ht="18" customHeight="1">
      <c r="B26" s="44"/>
      <c r="E26" s="133" t="str">
        <f>IF('Rekapitulace stavby'!E20="","",'Rekapitulace stavby'!E20)</f>
        <v xml:space="preserve"> </v>
      </c>
      <c r="I26" s="148" t="s">
        <v>29</v>
      </c>
      <c r="J26" s="133" t="str">
        <f>IF('Rekapitulace stavby'!AN20="","",'Rekapitulace stavby'!AN20)</f>
        <v/>
      </c>
      <c r="L26" s="44"/>
    </row>
    <row r="27" s="1" customFormat="1" ht="6.96" customHeight="1">
      <c r="B27" s="44"/>
      <c r="I27" s="146"/>
      <c r="L27" s="44"/>
    </row>
    <row r="28" s="1" customFormat="1" ht="12" customHeight="1">
      <c r="B28" s="44"/>
      <c r="D28" s="144" t="s">
        <v>40</v>
      </c>
      <c r="I28" s="146"/>
      <c r="L28" s="44"/>
    </row>
    <row r="29" s="7" customFormat="1" ht="16.5" customHeight="1">
      <c r="B29" s="150"/>
      <c r="E29" s="151" t="s">
        <v>19</v>
      </c>
      <c r="F29" s="151"/>
      <c r="G29" s="151"/>
      <c r="H29" s="151"/>
      <c r="I29" s="152"/>
      <c r="L29" s="150"/>
    </row>
    <row r="30" s="1" customFormat="1" ht="6.96" customHeight="1">
      <c r="B30" s="44"/>
      <c r="I30" s="146"/>
      <c r="L30" s="44"/>
    </row>
    <row r="31" s="1" customFormat="1" ht="6.96" customHeight="1">
      <c r="B31" s="44"/>
      <c r="D31" s="76"/>
      <c r="E31" s="76"/>
      <c r="F31" s="76"/>
      <c r="G31" s="76"/>
      <c r="H31" s="76"/>
      <c r="I31" s="153"/>
      <c r="J31" s="76"/>
      <c r="K31" s="76"/>
      <c r="L31" s="44"/>
    </row>
    <row r="32" s="1" customFormat="1" ht="25.44" customHeight="1">
      <c r="B32" s="44"/>
      <c r="D32" s="154" t="s">
        <v>42</v>
      </c>
      <c r="I32" s="146"/>
      <c r="J32" s="155">
        <f>ROUND(J90, 2)</f>
        <v>0</v>
      </c>
      <c r="L32" s="44"/>
    </row>
    <row r="33" s="1" customFormat="1" ht="6.96" customHeight="1">
      <c r="B33" s="44"/>
      <c r="D33" s="76"/>
      <c r="E33" s="76"/>
      <c r="F33" s="76"/>
      <c r="G33" s="76"/>
      <c r="H33" s="76"/>
      <c r="I33" s="153"/>
      <c r="J33" s="76"/>
      <c r="K33" s="76"/>
      <c r="L33" s="44"/>
    </row>
    <row r="34" s="1" customFormat="1" ht="14.4" customHeight="1">
      <c r="B34" s="44"/>
      <c r="F34" s="156" t="s">
        <v>44</v>
      </c>
      <c r="I34" s="157" t="s">
        <v>43</v>
      </c>
      <c r="J34" s="156" t="s">
        <v>45</v>
      </c>
      <c r="L34" s="44"/>
    </row>
    <row r="35" s="1" customFormat="1" ht="14.4" customHeight="1">
      <c r="B35" s="44"/>
      <c r="D35" s="158" t="s">
        <v>46</v>
      </c>
      <c r="E35" s="144" t="s">
        <v>47</v>
      </c>
      <c r="F35" s="159">
        <f>ROUND((SUM(BE90:BE115)),  2)</f>
        <v>0</v>
      </c>
      <c r="I35" s="160">
        <v>0.20999999999999999</v>
      </c>
      <c r="J35" s="159">
        <f>ROUND(((SUM(BE90:BE115))*I35),  2)</f>
        <v>0</v>
      </c>
      <c r="L35" s="44"/>
    </row>
    <row r="36" s="1" customFormat="1" ht="14.4" customHeight="1">
      <c r="B36" s="44"/>
      <c r="E36" s="144" t="s">
        <v>48</v>
      </c>
      <c r="F36" s="159">
        <f>ROUND((SUM(BF90:BF115)),  2)</f>
        <v>0</v>
      </c>
      <c r="I36" s="160">
        <v>0.14999999999999999</v>
      </c>
      <c r="J36" s="159">
        <f>ROUND(((SUM(BF90:BF115))*I36),  2)</f>
        <v>0</v>
      </c>
      <c r="L36" s="44"/>
    </row>
    <row r="37" hidden="1" s="1" customFormat="1" ht="14.4" customHeight="1">
      <c r="B37" s="44"/>
      <c r="E37" s="144" t="s">
        <v>49</v>
      </c>
      <c r="F37" s="159">
        <f>ROUND((SUM(BG90:BG115)),  2)</f>
        <v>0</v>
      </c>
      <c r="I37" s="160">
        <v>0.20999999999999999</v>
      </c>
      <c r="J37" s="159">
        <f>0</f>
        <v>0</v>
      </c>
      <c r="L37" s="44"/>
    </row>
    <row r="38" hidden="1" s="1" customFormat="1" ht="14.4" customHeight="1">
      <c r="B38" s="44"/>
      <c r="E38" s="144" t="s">
        <v>50</v>
      </c>
      <c r="F38" s="159">
        <f>ROUND((SUM(BH90:BH115)),  2)</f>
        <v>0</v>
      </c>
      <c r="I38" s="160">
        <v>0.14999999999999999</v>
      </c>
      <c r="J38" s="159">
        <f>0</f>
        <v>0</v>
      </c>
      <c r="L38" s="44"/>
    </row>
    <row r="39" hidden="1" s="1" customFormat="1" ht="14.4" customHeight="1">
      <c r="B39" s="44"/>
      <c r="E39" s="144" t="s">
        <v>51</v>
      </c>
      <c r="F39" s="159">
        <f>ROUND((SUM(BI90:BI115)),  2)</f>
        <v>0</v>
      </c>
      <c r="I39" s="160">
        <v>0</v>
      </c>
      <c r="J39" s="159">
        <f>0</f>
        <v>0</v>
      </c>
      <c r="L39" s="44"/>
    </row>
    <row r="40" s="1" customFormat="1" ht="6.96" customHeight="1">
      <c r="B40" s="44"/>
      <c r="I40" s="146"/>
      <c r="L40" s="44"/>
    </row>
    <row r="41" s="1" customFormat="1" ht="25.44" customHeight="1">
      <c r="B41" s="44"/>
      <c r="C41" s="161"/>
      <c r="D41" s="162" t="s">
        <v>52</v>
      </c>
      <c r="E41" s="163"/>
      <c r="F41" s="163"/>
      <c r="G41" s="164" t="s">
        <v>53</v>
      </c>
      <c r="H41" s="165" t="s">
        <v>54</v>
      </c>
      <c r="I41" s="166"/>
      <c r="J41" s="167">
        <f>SUM(J32:J39)</f>
        <v>0</v>
      </c>
      <c r="K41" s="168"/>
      <c r="L41" s="44"/>
    </row>
    <row r="42" s="1" customFormat="1" ht="14.4" customHeight="1">
      <c r="B42" s="169"/>
      <c r="C42" s="170"/>
      <c r="D42" s="170"/>
      <c r="E42" s="170"/>
      <c r="F42" s="170"/>
      <c r="G42" s="170"/>
      <c r="H42" s="170"/>
      <c r="I42" s="171"/>
      <c r="J42" s="170"/>
      <c r="K42" s="170"/>
      <c r="L42" s="44"/>
    </row>
    <row r="46" s="1" customFormat="1" ht="6.96" customHeight="1">
      <c r="B46" s="172"/>
      <c r="C46" s="173"/>
      <c r="D46" s="173"/>
      <c r="E46" s="173"/>
      <c r="F46" s="173"/>
      <c r="G46" s="173"/>
      <c r="H46" s="173"/>
      <c r="I46" s="174"/>
      <c r="J46" s="173"/>
      <c r="K46" s="173"/>
      <c r="L46" s="44"/>
    </row>
    <row r="47" s="1" customFormat="1" ht="24.96" customHeight="1">
      <c r="B47" s="39"/>
      <c r="C47" s="24" t="s">
        <v>106</v>
      </c>
      <c r="D47" s="40"/>
      <c r="E47" s="40"/>
      <c r="F47" s="40"/>
      <c r="G47" s="40"/>
      <c r="H47" s="40"/>
      <c r="I47" s="146"/>
      <c r="J47" s="40"/>
      <c r="K47" s="40"/>
      <c r="L47" s="44"/>
    </row>
    <row r="48" s="1" customFormat="1" ht="6.96" customHeight="1">
      <c r="B48" s="39"/>
      <c r="C48" s="40"/>
      <c r="D48" s="40"/>
      <c r="E48" s="40"/>
      <c r="F48" s="40"/>
      <c r="G48" s="40"/>
      <c r="H48" s="40"/>
      <c r="I48" s="146"/>
      <c r="J48" s="40"/>
      <c r="K48" s="40"/>
      <c r="L48" s="44"/>
    </row>
    <row r="49" s="1" customFormat="1" ht="12" customHeight="1">
      <c r="B49" s="39"/>
      <c r="C49" s="33" t="s">
        <v>16</v>
      </c>
      <c r="D49" s="40"/>
      <c r="E49" s="40"/>
      <c r="F49" s="40"/>
      <c r="G49" s="40"/>
      <c r="H49" s="40"/>
      <c r="I49" s="146"/>
      <c r="J49" s="40"/>
      <c r="K49" s="40"/>
      <c r="L49" s="44"/>
    </row>
    <row r="50" s="1" customFormat="1" ht="16.5" customHeight="1">
      <c r="B50" s="39"/>
      <c r="C50" s="40"/>
      <c r="D50" s="40"/>
      <c r="E50" s="175" t="str">
        <f>E7</f>
        <v>VD Orlík - rekonstrukce kuželových uzávěrů v RCH2 a ICH1</v>
      </c>
      <c r="F50" s="33"/>
      <c r="G50" s="33"/>
      <c r="H50" s="33"/>
      <c r="I50" s="146"/>
      <c r="J50" s="40"/>
      <c r="K50" s="40"/>
      <c r="L50" s="44"/>
    </row>
    <row r="51" ht="12" customHeight="1">
      <c r="B51" s="22"/>
      <c r="C51" s="33" t="s">
        <v>102</v>
      </c>
      <c r="D51" s="23"/>
      <c r="E51" s="23"/>
      <c r="F51" s="23"/>
      <c r="G51" s="23"/>
      <c r="H51" s="23"/>
      <c r="I51" s="138"/>
      <c r="J51" s="23"/>
      <c r="K51" s="23"/>
      <c r="L51" s="21"/>
    </row>
    <row r="52" s="1" customFormat="1" ht="16.5" customHeight="1">
      <c r="B52" s="39"/>
      <c r="C52" s="40"/>
      <c r="D52" s="40"/>
      <c r="E52" s="175" t="s">
        <v>103</v>
      </c>
      <c r="F52" s="40"/>
      <c r="G52" s="40"/>
      <c r="H52" s="40"/>
      <c r="I52" s="146"/>
      <c r="J52" s="40"/>
      <c r="K52" s="40"/>
      <c r="L52" s="44"/>
    </row>
    <row r="53" s="1" customFormat="1" ht="12" customHeight="1">
      <c r="B53" s="39"/>
      <c r="C53" s="33" t="s">
        <v>104</v>
      </c>
      <c r="D53" s="40"/>
      <c r="E53" s="40"/>
      <c r="F53" s="40"/>
      <c r="G53" s="40"/>
      <c r="H53" s="40"/>
      <c r="I53" s="146"/>
      <c r="J53" s="40"/>
      <c r="K53" s="40"/>
      <c r="L53" s="44"/>
    </row>
    <row r="54" s="1" customFormat="1" ht="16.5" customHeight="1">
      <c r="B54" s="39"/>
      <c r="C54" s="40"/>
      <c r="D54" s="40"/>
      <c r="E54" s="69" t="str">
        <f>E11</f>
        <v>DPS 01.1 - Uzávěr v RCH 2</v>
      </c>
      <c r="F54" s="40"/>
      <c r="G54" s="40"/>
      <c r="H54" s="40"/>
      <c r="I54" s="146"/>
      <c r="J54" s="40"/>
      <c r="K54" s="40"/>
      <c r="L54" s="44"/>
    </row>
    <row r="55" s="1" customFormat="1" ht="6.96" customHeight="1">
      <c r="B55" s="39"/>
      <c r="C55" s="40"/>
      <c r="D55" s="40"/>
      <c r="E55" s="40"/>
      <c r="F55" s="40"/>
      <c r="G55" s="40"/>
      <c r="H55" s="40"/>
      <c r="I55" s="146"/>
      <c r="J55" s="40"/>
      <c r="K55" s="40"/>
      <c r="L55" s="44"/>
    </row>
    <row r="56" s="1" customFormat="1" ht="12" customHeight="1">
      <c r="B56" s="39"/>
      <c r="C56" s="33" t="s">
        <v>21</v>
      </c>
      <c r="D56" s="40"/>
      <c r="E56" s="40"/>
      <c r="F56" s="28" t="str">
        <f>F14</f>
        <v>VD Orlík</v>
      </c>
      <c r="G56" s="40"/>
      <c r="H56" s="40"/>
      <c r="I56" s="148" t="s">
        <v>23</v>
      </c>
      <c r="J56" s="72" t="str">
        <f>IF(J14="","",J14)</f>
        <v>25. 4. 2019</v>
      </c>
      <c r="K56" s="40"/>
      <c r="L56" s="44"/>
    </row>
    <row r="57" s="1" customFormat="1" ht="6.96" customHeight="1">
      <c r="B57" s="39"/>
      <c r="C57" s="40"/>
      <c r="D57" s="40"/>
      <c r="E57" s="40"/>
      <c r="F57" s="40"/>
      <c r="G57" s="40"/>
      <c r="H57" s="40"/>
      <c r="I57" s="146"/>
      <c r="J57" s="40"/>
      <c r="K57" s="40"/>
      <c r="L57" s="44"/>
    </row>
    <row r="58" s="1" customFormat="1" ht="15.15" customHeight="1">
      <c r="B58" s="39"/>
      <c r="C58" s="33" t="s">
        <v>25</v>
      </c>
      <c r="D58" s="40"/>
      <c r="E58" s="40"/>
      <c r="F58" s="28" t="str">
        <f>E17</f>
        <v>Povodí Vltavy, státní podnik</v>
      </c>
      <c r="G58" s="40"/>
      <c r="H58" s="40"/>
      <c r="I58" s="148" t="s">
        <v>33</v>
      </c>
      <c r="J58" s="37" t="str">
        <f>E23</f>
        <v>AQUATIS a. s.</v>
      </c>
      <c r="K58" s="40"/>
      <c r="L58" s="44"/>
    </row>
    <row r="59" s="1" customFormat="1" ht="15.15" customHeight="1">
      <c r="B59" s="39"/>
      <c r="C59" s="33" t="s">
        <v>31</v>
      </c>
      <c r="D59" s="40"/>
      <c r="E59" s="40"/>
      <c r="F59" s="28" t="str">
        <f>IF(E20="","",E20)</f>
        <v>Vyplň údaj</v>
      </c>
      <c r="G59" s="40"/>
      <c r="H59" s="40"/>
      <c r="I59" s="148" t="s">
        <v>38</v>
      </c>
      <c r="J59" s="37" t="str">
        <f>E26</f>
        <v xml:space="preserve"> </v>
      </c>
      <c r="K59" s="40"/>
      <c r="L59" s="44"/>
    </row>
    <row r="60" s="1" customFormat="1" ht="10.32" customHeight="1">
      <c r="B60" s="39"/>
      <c r="C60" s="40"/>
      <c r="D60" s="40"/>
      <c r="E60" s="40"/>
      <c r="F60" s="40"/>
      <c r="G60" s="40"/>
      <c r="H60" s="40"/>
      <c r="I60" s="146"/>
      <c r="J60" s="40"/>
      <c r="K60" s="40"/>
      <c r="L60" s="44"/>
    </row>
    <row r="61" s="1" customFormat="1" ht="29.28" customHeight="1">
      <c r="B61" s="39"/>
      <c r="C61" s="176" t="s">
        <v>107</v>
      </c>
      <c r="D61" s="177"/>
      <c r="E61" s="177"/>
      <c r="F61" s="177"/>
      <c r="G61" s="177"/>
      <c r="H61" s="177"/>
      <c r="I61" s="178"/>
      <c r="J61" s="179" t="s">
        <v>108</v>
      </c>
      <c r="K61" s="177"/>
      <c r="L61" s="44"/>
    </row>
    <row r="62" s="1" customFormat="1" ht="10.32" customHeight="1">
      <c r="B62" s="39"/>
      <c r="C62" s="40"/>
      <c r="D62" s="40"/>
      <c r="E62" s="40"/>
      <c r="F62" s="40"/>
      <c r="G62" s="40"/>
      <c r="H62" s="40"/>
      <c r="I62" s="146"/>
      <c r="J62" s="40"/>
      <c r="K62" s="40"/>
      <c r="L62" s="44"/>
    </row>
    <row r="63" s="1" customFormat="1" ht="22.8" customHeight="1">
      <c r="B63" s="39"/>
      <c r="C63" s="180" t="s">
        <v>74</v>
      </c>
      <c r="D63" s="40"/>
      <c r="E63" s="40"/>
      <c r="F63" s="40"/>
      <c r="G63" s="40"/>
      <c r="H63" s="40"/>
      <c r="I63" s="146"/>
      <c r="J63" s="102">
        <f>J90</f>
        <v>0</v>
      </c>
      <c r="K63" s="40"/>
      <c r="L63" s="44"/>
      <c r="AU63" s="18" t="s">
        <v>109</v>
      </c>
    </row>
    <row r="64" s="8" customFormat="1" ht="24.96" customHeight="1">
      <c r="B64" s="181"/>
      <c r="C64" s="182"/>
      <c r="D64" s="183" t="s">
        <v>110</v>
      </c>
      <c r="E64" s="184"/>
      <c r="F64" s="184"/>
      <c r="G64" s="184"/>
      <c r="H64" s="184"/>
      <c r="I64" s="185"/>
      <c r="J64" s="186">
        <f>J91</f>
        <v>0</v>
      </c>
      <c r="K64" s="182"/>
      <c r="L64" s="187"/>
    </row>
    <row r="65" s="8" customFormat="1" ht="24.96" customHeight="1">
      <c r="B65" s="181"/>
      <c r="C65" s="182"/>
      <c r="D65" s="183" t="s">
        <v>111</v>
      </c>
      <c r="E65" s="184"/>
      <c r="F65" s="184"/>
      <c r="G65" s="184"/>
      <c r="H65" s="184"/>
      <c r="I65" s="185"/>
      <c r="J65" s="186">
        <f>J98</f>
        <v>0</v>
      </c>
      <c r="K65" s="182"/>
      <c r="L65" s="187"/>
    </row>
    <row r="66" s="8" customFormat="1" ht="24.96" customHeight="1">
      <c r="B66" s="181"/>
      <c r="C66" s="182"/>
      <c r="D66" s="183" t="s">
        <v>112</v>
      </c>
      <c r="E66" s="184"/>
      <c r="F66" s="184"/>
      <c r="G66" s="184"/>
      <c r="H66" s="184"/>
      <c r="I66" s="185"/>
      <c r="J66" s="186">
        <f>J101</f>
        <v>0</v>
      </c>
      <c r="K66" s="182"/>
      <c r="L66" s="187"/>
    </row>
    <row r="67" s="8" customFormat="1" ht="24.96" customHeight="1">
      <c r="B67" s="181"/>
      <c r="C67" s="182"/>
      <c r="D67" s="183" t="s">
        <v>113</v>
      </c>
      <c r="E67" s="184"/>
      <c r="F67" s="184"/>
      <c r="G67" s="184"/>
      <c r="H67" s="184"/>
      <c r="I67" s="185"/>
      <c r="J67" s="186">
        <f>J108</f>
        <v>0</v>
      </c>
      <c r="K67" s="182"/>
      <c r="L67" s="187"/>
    </row>
    <row r="68" s="9" customFormat="1" ht="19.92" customHeight="1">
      <c r="B68" s="188"/>
      <c r="C68" s="125"/>
      <c r="D68" s="189" t="s">
        <v>114</v>
      </c>
      <c r="E68" s="190"/>
      <c r="F68" s="190"/>
      <c r="G68" s="190"/>
      <c r="H68" s="190"/>
      <c r="I68" s="191"/>
      <c r="J68" s="192">
        <f>J109</f>
        <v>0</v>
      </c>
      <c r="K68" s="125"/>
      <c r="L68" s="193"/>
    </row>
    <row r="69" s="1" customFormat="1" ht="21.84" customHeight="1">
      <c r="B69" s="39"/>
      <c r="C69" s="40"/>
      <c r="D69" s="40"/>
      <c r="E69" s="40"/>
      <c r="F69" s="40"/>
      <c r="G69" s="40"/>
      <c r="H69" s="40"/>
      <c r="I69" s="146"/>
      <c r="J69" s="40"/>
      <c r="K69" s="40"/>
      <c r="L69" s="44"/>
    </row>
    <row r="70" s="1" customFormat="1" ht="6.96" customHeight="1">
      <c r="B70" s="59"/>
      <c r="C70" s="60"/>
      <c r="D70" s="60"/>
      <c r="E70" s="60"/>
      <c r="F70" s="60"/>
      <c r="G70" s="60"/>
      <c r="H70" s="60"/>
      <c r="I70" s="171"/>
      <c r="J70" s="60"/>
      <c r="K70" s="60"/>
      <c r="L70" s="44"/>
    </row>
    <row r="74" s="1" customFormat="1" ht="6.96" customHeight="1">
      <c r="B74" s="61"/>
      <c r="C74" s="62"/>
      <c r="D74" s="62"/>
      <c r="E74" s="62"/>
      <c r="F74" s="62"/>
      <c r="G74" s="62"/>
      <c r="H74" s="62"/>
      <c r="I74" s="174"/>
      <c r="J74" s="62"/>
      <c r="K74" s="62"/>
      <c r="L74" s="44"/>
    </row>
    <row r="75" s="1" customFormat="1" ht="24.96" customHeight="1">
      <c r="B75" s="39"/>
      <c r="C75" s="24" t="s">
        <v>115</v>
      </c>
      <c r="D75" s="40"/>
      <c r="E75" s="40"/>
      <c r="F75" s="40"/>
      <c r="G75" s="40"/>
      <c r="H75" s="40"/>
      <c r="I75" s="146"/>
      <c r="J75" s="40"/>
      <c r="K75" s="40"/>
      <c r="L75" s="44"/>
    </row>
    <row r="76" s="1" customFormat="1" ht="6.96" customHeight="1">
      <c r="B76" s="39"/>
      <c r="C76" s="40"/>
      <c r="D76" s="40"/>
      <c r="E76" s="40"/>
      <c r="F76" s="40"/>
      <c r="G76" s="40"/>
      <c r="H76" s="40"/>
      <c r="I76" s="146"/>
      <c r="J76" s="40"/>
      <c r="K76" s="40"/>
      <c r="L76" s="44"/>
    </row>
    <row r="77" s="1" customFormat="1" ht="12" customHeight="1">
      <c r="B77" s="39"/>
      <c r="C77" s="33" t="s">
        <v>16</v>
      </c>
      <c r="D77" s="40"/>
      <c r="E77" s="40"/>
      <c r="F77" s="40"/>
      <c r="G77" s="40"/>
      <c r="H77" s="40"/>
      <c r="I77" s="146"/>
      <c r="J77" s="40"/>
      <c r="K77" s="40"/>
      <c r="L77" s="44"/>
    </row>
    <row r="78" s="1" customFormat="1" ht="16.5" customHeight="1">
      <c r="B78" s="39"/>
      <c r="C78" s="40"/>
      <c r="D78" s="40"/>
      <c r="E78" s="175" t="str">
        <f>E7</f>
        <v>VD Orlík - rekonstrukce kuželových uzávěrů v RCH2 a ICH1</v>
      </c>
      <c r="F78" s="33"/>
      <c r="G78" s="33"/>
      <c r="H78" s="33"/>
      <c r="I78" s="146"/>
      <c r="J78" s="40"/>
      <c r="K78" s="40"/>
      <c r="L78" s="44"/>
    </row>
    <row r="79" ht="12" customHeight="1">
      <c r="B79" s="22"/>
      <c r="C79" s="33" t="s">
        <v>102</v>
      </c>
      <c r="D79" s="23"/>
      <c r="E79" s="23"/>
      <c r="F79" s="23"/>
      <c r="G79" s="23"/>
      <c r="H79" s="23"/>
      <c r="I79" s="138"/>
      <c r="J79" s="23"/>
      <c r="K79" s="23"/>
      <c r="L79" s="21"/>
    </row>
    <row r="80" s="1" customFormat="1" ht="16.5" customHeight="1">
      <c r="B80" s="39"/>
      <c r="C80" s="40"/>
      <c r="D80" s="40"/>
      <c r="E80" s="175" t="s">
        <v>103</v>
      </c>
      <c r="F80" s="40"/>
      <c r="G80" s="40"/>
      <c r="H80" s="40"/>
      <c r="I80" s="146"/>
      <c r="J80" s="40"/>
      <c r="K80" s="40"/>
      <c r="L80" s="44"/>
    </row>
    <row r="81" s="1" customFormat="1" ht="12" customHeight="1">
      <c r="B81" s="39"/>
      <c r="C81" s="33" t="s">
        <v>104</v>
      </c>
      <c r="D81" s="40"/>
      <c r="E81" s="40"/>
      <c r="F81" s="40"/>
      <c r="G81" s="40"/>
      <c r="H81" s="40"/>
      <c r="I81" s="146"/>
      <c r="J81" s="40"/>
      <c r="K81" s="40"/>
      <c r="L81" s="44"/>
    </row>
    <row r="82" s="1" customFormat="1" ht="16.5" customHeight="1">
      <c r="B82" s="39"/>
      <c r="C82" s="40"/>
      <c r="D82" s="40"/>
      <c r="E82" s="69" t="str">
        <f>E11</f>
        <v>DPS 01.1 - Uzávěr v RCH 2</v>
      </c>
      <c r="F82" s="40"/>
      <c r="G82" s="40"/>
      <c r="H82" s="40"/>
      <c r="I82" s="146"/>
      <c r="J82" s="40"/>
      <c r="K82" s="40"/>
      <c r="L82" s="44"/>
    </row>
    <row r="83" s="1" customFormat="1" ht="6.96" customHeight="1">
      <c r="B83" s="39"/>
      <c r="C83" s="40"/>
      <c r="D83" s="40"/>
      <c r="E83" s="40"/>
      <c r="F83" s="40"/>
      <c r="G83" s="40"/>
      <c r="H83" s="40"/>
      <c r="I83" s="146"/>
      <c r="J83" s="40"/>
      <c r="K83" s="40"/>
      <c r="L83" s="44"/>
    </row>
    <row r="84" s="1" customFormat="1" ht="12" customHeight="1">
      <c r="B84" s="39"/>
      <c r="C84" s="33" t="s">
        <v>21</v>
      </c>
      <c r="D84" s="40"/>
      <c r="E84" s="40"/>
      <c r="F84" s="28" t="str">
        <f>F14</f>
        <v>VD Orlík</v>
      </c>
      <c r="G84" s="40"/>
      <c r="H84" s="40"/>
      <c r="I84" s="148" t="s">
        <v>23</v>
      </c>
      <c r="J84" s="72" t="str">
        <f>IF(J14="","",J14)</f>
        <v>25. 4. 2019</v>
      </c>
      <c r="K84" s="40"/>
      <c r="L84" s="44"/>
    </row>
    <row r="85" s="1" customFormat="1" ht="6.96" customHeight="1">
      <c r="B85" s="39"/>
      <c r="C85" s="40"/>
      <c r="D85" s="40"/>
      <c r="E85" s="40"/>
      <c r="F85" s="40"/>
      <c r="G85" s="40"/>
      <c r="H85" s="40"/>
      <c r="I85" s="146"/>
      <c r="J85" s="40"/>
      <c r="K85" s="40"/>
      <c r="L85" s="44"/>
    </row>
    <row r="86" s="1" customFormat="1" ht="15.15" customHeight="1">
      <c r="B86" s="39"/>
      <c r="C86" s="33" t="s">
        <v>25</v>
      </c>
      <c r="D86" s="40"/>
      <c r="E86" s="40"/>
      <c r="F86" s="28" t="str">
        <f>E17</f>
        <v>Povodí Vltavy, státní podnik</v>
      </c>
      <c r="G86" s="40"/>
      <c r="H86" s="40"/>
      <c r="I86" s="148" t="s">
        <v>33</v>
      </c>
      <c r="J86" s="37" t="str">
        <f>E23</f>
        <v>AQUATIS a. s.</v>
      </c>
      <c r="K86" s="40"/>
      <c r="L86" s="44"/>
    </row>
    <row r="87" s="1" customFormat="1" ht="15.15" customHeight="1">
      <c r="B87" s="39"/>
      <c r="C87" s="33" t="s">
        <v>31</v>
      </c>
      <c r="D87" s="40"/>
      <c r="E87" s="40"/>
      <c r="F87" s="28" t="str">
        <f>IF(E20="","",E20)</f>
        <v>Vyplň údaj</v>
      </c>
      <c r="G87" s="40"/>
      <c r="H87" s="40"/>
      <c r="I87" s="148" t="s">
        <v>38</v>
      </c>
      <c r="J87" s="37" t="str">
        <f>E26</f>
        <v xml:space="preserve"> </v>
      </c>
      <c r="K87" s="40"/>
      <c r="L87" s="44"/>
    </row>
    <row r="88" s="1" customFormat="1" ht="10.32" customHeight="1">
      <c r="B88" s="39"/>
      <c r="C88" s="40"/>
      <c r="D88" s="40"/>
      <c r="E88" s="40"/>
      <c r="F88" s="40"/>
      <c r="G88" s="40"/>
      <c r="H88" s="40"/>
      <c r="I88" s="146"/>
      <c r="J88" s="40"/>
      <c r="K88" s="40"/>
      <c r="L88" s="44"/>
    </row>
    <row r="89" s="10" customFormat="1" ht="29.28" customHeight="1">
      <c r="B89" s="194"/>
      <c r="C89" s="195" t="s">
        <v>116</v>
      </c>
      <c r="D89" s="196" t="s">
        <v>61</v>
      </c>
      <c r="E89" s="196" t="s">
        <v>57</v>
      </c>
      <c r="F89" s="196" t="s">
        <v>58</v>
      </c>
      <c r="G89" s="196" t="s">
        <v>117</v>
      </c>
      <c r="H89" s="196" t="s">
        <v>118</v>
      </c>
      <c r="I89" s="197" t="s">
        <v>119</v>
      </c>
      <c r="J89" s="196" t="s">
        <v>108</v>
      </c>
      <c r="K89" s="198" t="s">
        <v>120</v>
      </c>
      <c r="L89" s="199"/>
      <c r="M89" s="92" t="s">
        <v>19</v>
      </c>
      <c r="N89" s="93" t="s">
        <v>46</v>
      </c>
      <c r="O89" s="93" t="s">
        <v>121</v>
      </c>
      <c r="P89" s="93" t="s">
        <v>122</v>
      </c>
      <c r="Q89" s="93" t="s">
        <v>123</v>
      </c>
      <c r="R89" s="93" t="s">
        <v>124</v>
      </c>
      <c r="S89" s="93" t="s">
        <v>125</v>
      </c>
      <c r="T89" s="94" t="s">
        <v>126</v>
      </c>
    </row>
    <row r="90" s="1" customFormat="1" ht="22.8" customHeight="1">
      <c r="B90" s="39"/>
      <c r="C90" s="99" t="s">
        <v>127</v>
      </c>
      <c r="D90" s="40"/>
      <c r="E90" s="40"/>
      <c r="F90" s="40"/>
      <c r="G90" s="40"/>
      <c r="H90" s="40"/>
      <c r="I90" s="146"/>
      <c r="J90" s="200">
        <f>BK90</f>
        <v>0</v>
      </c>
      <c r="K90" s="40"/>
      <c r="L90" s="44"/>
      <c r="M90" s="95"/>
      <c r="N90" s="96"/>
      <c r="O90" s="96"/>
      <c r="P90" s="201">
        <f>P91+P98+P101+P108</f>
        <v>0</v>
      </c>
      <c r="Q90" s="96"/>
      <c r="R90" s="201">
        <f>R91+R98+R101+R108</f>
        <v>0</v>
      </c>
      <c r="S90" s="96"/>
      <c r="T90" s="202">
        <f>T91+T98+T101+T108</f>
        <v>0</v>
      </c>
      <c r="AT90" s="18" t="s">
        <v>75</v>
      </c>
      <c r="AU90" s="18" t="s">
        <v>109</v>
      </c>
      <c r="BK90" s="203">
        <f>BK91+BK98+BK101+BK108</f>
        <v>0</v>
      </c>
    </row>
    <row r="91" s="11" customFormat="1" ht="25.92" customHeight="1">
      <c r="B91" s="204"/>
      <c r="C91" s="205"/>
      <c r="D91" s="206" t="s">
        <v>75</v>
      </c>
      <c r="E91" s="207" t="s">
        <v>128</v>
      </c>
      <c r="F91" s="207" t="s">
        <v>129</v>
      </c>
      <c r="G91" s="205"/>
      <c r="H91" s="205"/>
      <c r="I91" s="208"/>
      <c r="J91" s="209">
        <f>BK91</f>
        <v>0</v>
      </c>
      <c r="K91" s="205"/>
      <c r="L91" s="210"/>
      <c r="M91" s="211"/>
      <c r="N91" s="212"/>
      <c r="O91" s="212"/>
      <c r="P91" s="213">
        <f>SUM(P92:P97)</f>
        <v>0</v>
      </c>
      <c r="Q91" s="212"/>
      <c r="R91" s="213">
        <f>SUM(R92:R97)</f>
        <v>0</v>
      </c>
      <c r="S91" s="212"/>
      <c r="T91" s="214">
        <f>SUM(T92:T97)</f>
        <v>0</v>
      </c>
      <c r="AR91" s="215" t="s">
        <v>130</v>
      </c>
      <c r="AT91" s="216" t="s">
        <v>75</v>
      </c>
      <c r="AU91" s="216" t="s">
        <v>76</v>
      </c>
      <c r="AY91" s="215" t="s">
        <v>131</v>
      </c>
      <c r="BK91" s="217">
        <f>SUM(BK92:BK97)</f>
        <v>0</v>
      </c>
    </row>
    <row r="92" s="1" customFormat="1" ht="16.5" customHeight="1">
      <c r="B92" s="39"/>
      <c r="C92" s="218" t="s">
        <v>83</v>
      </c>
      <c r="D92" s="218" t="s">
        <v>132</v>
      </c>
      <c r="E92" s="219" t="s">
        <v>133</v>
      </c>
      <c r="F92" s="220" t="s">
        <v>134</v>
      </c>
      <c r="G92" s="221" t="s">
        <v>135</v>
      </c>
      <c r="H92" s="222">
        <v>2</v>
      </c>
      <c r="I92" s="223"/>
      <c r="J92" s="224">
        <f>ROUND(I92*H92,2)</f>
        <v>0</v>
      </c>
      <c r="K92" s="220" t="s">
        <v>19</v>
      </c>
      <c r="L92" s="44"/>
      <c r="M92" s="225" t="s">
        <v>19</v>
      </c>
      <c r="N92" s="226" t="s">
        <v>47</v>
      </c>
      <c r="O92" s="84"/>
      <c r="P92" s="227">
        <f>O92*H92</f>
        <v>0</v>
      </c>
      <c r="Q92" s="227">
        <v>0</v>
      </c>
      <c r="R92" s="227">
        <f>Q92*H92</f>
        <v>0</v>
      </c>
      <c r="S92" s="227">
        <v>0</v>
      </c>
      <c r="T92" s="228">
        <f>S92*H92</f>
        <v>0</v>
      </c>
      <c r="AR92" s="229" t="s">
        <v>136</v>
      </c>
      <c r="AT92" s="229" t="s">
        <v>132</v>
      </c>
      <c r="AU92" s="229" t="s">
        <v>83</v>
      </c>
      <c r="AY92" s="18" t="s">
        <v>131</v>
      </c>
      <c r="BE92" s="230">
        <f>IF(N92="základní",J92,0)</f>
        <v>0</v>
      </c>
      <c r="BF92" s="230">
        <f>IF(N92="snížená",J92,0)</f>
        <v>0</v>
      </c>
      <c r="BG92" s="230">
        <f>IF(N92="zákl. přenesená",J92,0)</f>
        <v>0</v>
      </c>
      <c r="BH92" s="230">
        <f>IF(N92="sníž. přenesená",J92,0)</f>
        <v>0</v>
      </c>
      <c r="BI92" s="230">
        <f>IF(N92="nulová",J92,0)</f>
        <v>0</v>
      </c>
      <c r="BJ92" s="18" t="s">
        <v>83</v>
      </c>
      <c r="BK92" s="230">
        <f>ROUND(I92*H92,2)</f>
        <v>0</v>
      </c>
      <c r="BL92" s="18" t="s">
        <v>136</v>
      </c>
      <c r="BM92" s="229" t="s">
        <v>137</v>
      </c>
    </row>
    <row r="93" s="1" customFormat="1">
      <c r="B93" s="39"/>
      <c r="C93" s="40"/>
      <c r="D93" s="231" t="s">
        <v>138</v>
      </c>
      <c r="E93" s="40"/>
      <c r="F93" s="232" t="s">
        <v>139</v>
      </c>
      <c r="G93" s="40"/>
      <c r="H93" s="40"/>
      <c r="I93" s="146"/>
      <c r="J93" s="40"/>
      <c r="K93" s="40"/>
      <c r="L93" s="44"/>
      <c r="M93" s="233"/>
      <c r="N93" s="84"/>
      <c r="O93" s="84"/>
      <c r="P93" s="84"/>
      <c r="Q93" s="84"/>
      <c r="R93" s="84"/>
      <c r="S93" s="84"/>
      <c r="T93" s="85"/>
      <c r="AT93" s="18" t="s">
        <v>138</v>
      </c>
      <c r="AU93" s="18" t="s">
        <v>83</v>
      </c>
    </row>
    <row r="94" s="1" customFormat="1" ht="16.5" customHeight="1">
      <c r="B94" s="39"/>
      <c r="C94" s="218" t="s">
        <v>85</v>
      </c>
      <c r="D94" s="218" t="s">
        <v>132</v>
      </c>
      <c r="E94" s="219" t="s">
        <v>140</v>
      </c>
      <c r="F94" s="220" t="s">
        <v>141</v>
      </c>
      <c r="G94" s="221" t="s">
        <v>135</v>
      </c>
      <c r="H94" s="222">
        <v>2</v>
      </c>
      <c r="I94" s="223"/>
      <c r="J94" s="224">
        <f>ROUND(I94*H94,2)</f>
        <v>0</v>
      </c>
      <c r="K94" s="220" t="s">
        <v>19</v>
      </c>
      <c r="L94" s="44"/>
      <c r="M94" s="225" t="s">
        <v>19</v>
      </c>
      <c r="N94" s="226" t="s">
        <v>47</v>
      </c>
      <c r="O94" s="84"/>
      <c r="P94" s="227">
        <f>O94*H94</f>
        <v>0</v>
      </c>
      <c r="Q94" s="227">
        <v>0</v>
      </c>
      <c r="R94" s="227">
        <f>Q94*H94</f>
        <v>0</v>
      </c>
      <c r="S94" s="227">
        <v>0</v>
      </c>
      <c r="T94" s="228">
        <f>S94*H94</f>
        <v>0</v>
      </c>
      <c r="AR94" s="229" t="s">
        <v>136</v>
      </c>
      <c r="AT94" s="229" t="s">
        <v>132</v>
      </c>
      <c r="AU94" s="229" t="s">
        <v>83</v>
      </c>
      <c r="AY94" s="18" t="s">
        <v>131</v>
      </c>
      <c r="BE94" s="230">
        <f>IF(N94="základní",J94,0)</f>
        <v>0</v>
      </c>
      <c r="BF94" s="230">
        <f>IF(N94="snížená",J94,0)</f>
        <v>0</v>
      </c>
      <c r="BG94" s="230">
        <f>IF(N94="zákl. přenesená",J94,0)</f>
        <v>0</v>
      </c>
      <c r="BH94" s="230">
        <f>IF(N94="sníž. přenesená",J94,0)</f>
        <v>0</v>
      </c>
      <c r="BI94" s="230">
        <f>IF(N94="nulová",J94,0)</f>
        <v>0</v>
      </c>
      <c r="BJ94" s="18" t="s">
        <v>83</v>
      </c>
      <c r="BK94" s="230">
        <f>ROUND(I94*H94,2)</f>
        <v>0</v>
      </c>
      <c r="BL94" s="18" t="s">
        <v>136</v>
      </c>
      <c r="BM94" s="229" t="s">
        <v>142</v>
      </c>
    </row>
    <row r="95" s="1" customFormat="1">
      <c r="B95" s="39"/>
      <c r="C95" s="40"/>
      <c r="D95" s="231" t="s">
        <v>138</v>
      </c>
      <c r="E95" s="40"/>
      <c r="F95" s="232" t="s">
        <v>139</v>
      </c>
      <c r="G95" s="40"/>
      <c r="H95" s="40"/>
      <c r="I95" s="146"/>
      <c r="J95" s="40"/>
      <c r="K95" s="40"/>
      <c r="L95" s="44"/>
      <c r="M95" s="233"/>
      <c r="N95" s="84"/>
      <c r="O95" s="84"/>
      <c r="P95" s="84"/>
      <c r="Q95" s="84"/>
      <c r="R95" s="84"/>
      <c r="S95" s="84"/>
      <c r="T95" s="85"/>
      <c r="AT95" s="18" t="s">
        <v>138</v>
      </c>
      <c r="AU95" s="18" t="s">
        <v>83</v>
      </c>
    </row>
    <row r="96" s="1" customFormat="1" ht="16.5" customHeight="1">
      <c r="B96" s="39"/>
      <c r="C96" s="218" t="s">
        <v>130</v>
      </c>
      <c r="D96" s="218" t="s">
        <v>132</v>
      </c>
      <c r="E96" s="219" t="s">
        <v>143</v>
      </c>
      <c r="F96" s="220" t="s">
        <v>144</v>
      </c>
      <c r="G96" s="221" t="s">
        <v>135</v>
      </c>
      <c r="H96" s="222">
        <v>2</v>
      </c>
      <c r="I96" s="223"/>
      <c r="J96" s="224">
        <f>ROUND(I96*H96,2)</f>
        <v>0</v>
      </c>
      <c r="K96" s="220" t="s">
        <v>19</v>
      </c>
      <c r="L96" s="44"/>
      <c r="M96" s="225" t="s">
        <v>19</v>
      </c>
      <c r="N96" s="226" t="s">
        <v>47</v>
      </c>
      <c r="O96" s="84"/>
      <c r="P96" s="227">
        <f>O96*H96</f>
        <v>0</v>
      </c>
      <c r="Q96" s="227">
        <v>0</v>
      </c>
      <c r="R96" s="227">
        <f>Q96*H96</f>
        <v>0</v>
      </c>
      <c r="S96" s="227">
        <v>0</v>
      </c>
      <c r="T96" s="228">
        <f>S96*H96</f>
        <v>0</v>
      </c>
      <c r="AR96" s="229" t="s">
        <v>136</v>
      </c>
      <c r="AT96" s="229" t="s">
        <v>132</v>
      </c>
      <c r="AU96" s="229" t="s">
        <v>83</v>
      </c>
      <c r="AY96" s="18" t="s">
        <v>131</v>
      </c>
      <c r="BE96" s="230">
        <f>IF(N96="základní",J96,0)</f>
        <v>0</v>
      </c>
      <c r="BF96" s="230">
        <f>IF(N96="snížená",J96,0)</f>
        <v>0</v>
      </c>
      <c r="BG96" s="230">
        <f>IF(N96="zákl. přenesená",J96,0)</f>
        <v>0</v>
      </c>
      <c r="BH96" s="230">
        <f>IF(N96="sníž. přenesená",J96,0)</f>
        <v>0</v>
      </c>
      <c r="BI96" s="230">
        <f>IF(N96="nulová",J96,0)</f>
        <v>0</v>
      </c>
      <c r="BJ96" s="18" t="s">
        <v>83</v>
      </c>
      <c r="BK96" s="230">
        <f>ROUND(I96*H96,2)</f>
        <v>0</v>
      </c>
      <c r="BL96" s="18" t="s">
        <v>136</v>
      </c>
      <c r="BM96" s="229" t="s">
        <v>145</v>
      </c>
    </row>
    <row r="97" s="1" customFormat="1">
      <c r="B97" s="39"/>
      <c r="C97" s="40"/>
      <c r="D97" s="231" t="s">
        <v>138</v>
      </c>
      <c r="E97" s="40"/>
      <c r="F97" s="232" t="s">
        <v>139</v>
      </c>
      <c r="G97" s="40"/>
      <c r="H97" s="40"/>
      <c r="I97" s="146"/>
      <c r="J97" s="40"/>
      <c r="K97" s="40"/>
      <c r="L97" s="44"/>
      <c r="M97" s="233"/>
      <c r="N97" s="84"/>
      <c r="O97" s="84"/>
      <c r="P97" s="84"/>
      <c r="Q97" s="84"/>
      <c r="R97" s="84"/>
      <c r="S97" s="84"/>
      <c r="T97" s="85"/>
      <c r="AT97" s="18" t="s">
        <v>138</v>
      </c>
      <c r="AU97" s="18" t="s">
        <v>83</v>
      </c>
    </row>
    <row r="98" s="11" customFormat="1" ht="25.92" customHeight="1">
      <c r="B98" s="204"/>
      <c r="C98" s="205"/>
      <c r="D98" s="206" t="s">
        <v>75</v>
      </c>
      <c r="E98" s="207" t="s">
        <v>146</v>
      </c>
      <c r="F98" s="207" t="s">
        <v>147</v>
      </c>
      <c r="G98" s="205"/>
      <c r="H98" s="205"/>
      <c r="I98" s="208"/>
      <c r="J98" s="209">
        <f>BK98</f>
        <v>0</v>
      </c>
      <c r="K98" s="205"/>
      <c r="L98" s="210"/>
      <c r="M98" s="211"/>
      <c r="N98" s="212"/>
      <c r="O98" s="212"/>
      <c r="P98" s="213">
        <f>SUM(P99:P100)</f>
        <v>0</v>
      </c>
      <c r="Q98" s="212"/>
      <c r="R98" s="213">
        <f>SUM(R99:R100)</f>
        <v>0</v>
      </c>
      <c r="S98" s="212"/>
      <c r="T98" s="214">
        <f>SUM(T99:T100)</f>
        <v>0</v>
      </c>
      <c r="AR98" s="215" t="s">
        <v>130</v>
      </c>
      <c r="AT98" s="216" t="s">
        <v>75</v>
      </c>
      <c r="AU98" s="216" t="s">
        <v>76</v>
      </c>
      <c r="AY98" s="215" t="s">
        <v>131</v>
      </c>
      <c r="BK98" s="217">
        <f>SUM(BK99:BK100)</f>
        <v>0</v>
      </c>
    </row>
    <row r="99" s="1" customFormat="1" ht="16.5" customHeight="1">
      <c r="B99" s="39"/>
      <c r="C99" s="218" t="s">
        <v>148</v>
      </c>
      <c r="D99" s="218" t="s">
        <v>132</v>
      </c>
      <c r="E99" s="219" t="s">
        <v>149</v>
      </c>
      <c r="F99" s="220" t="s">
        <v>150</v>
      </c>
      <c r="G99" s="221" t="s">
        <v>135</v>
      </c>
      <c r="H99" s="222">
        <v>2</v>
      </c>
      <c r="I99" s="223"/>
      <c r="J99" s="224">
        <f>ROUND(I99*H99,2)</f>
        <v>0</v>
      </c>
      <c r="K99" s="220" t="s">
        <v>19</v>
      </c>
      <c r="L99" s="44"/>
      <c r="M99" s="225" t="s">
        <v>19</v>
      </c>
      <c r="N99" s="226" t="s">
        <v>47</v>
      </c>
      <c r="O99" s="84"/>
      <c r="P99" s="227">
        <f>O99*H99</f>
        <v>0</v>
      </c>
      <c r="Q99" s="227">
        <v>0</v>
      </c>
      <c r="R99" s="227">
        <f>Q99*H99</f>
        <v>0</v>
      </c>
      <c r="S99" s="227">
        <v>0</v>
      </c>
      <c r="T99" s="228">
        <f>S99*H99</f>
        <v>0</v>
      </c>
      <c r="AR99" s="229" t="s">
        <v>136</v>
      </c>
      <c r="AT99" s="229" t="s">
        <v>132</v>
      </c>
      <c r="AU99" s="229" t="s">
        <v>83</v>
      </c>
      <c r="AY99" s="18" t="s">
        <v>131</v>
      </c>
      <c r="BE99" s="230">
        <f>IF(N99="základní",J99,0)</f>
        <v>0</v>
      </c>
      <c r="BF99" s="230">
        <f>IF(N99="snížená",J99,0)</f>
        <v>0</v>
      </c>
      <c r="BG99" s="230">
        <f>IF(N99="zákl. přenesená",J99,0)</f>
        <v>0</v>
      </c>
      <c r="BH99" s="230">
        <f>IF(N99="sníž. přenesená",J99,0)</f>
        <v>0</v>
      </c>
      <c r="BI99" s="230">
        <f>IF(N99="nulová",J99,0)</f>
        <v>0</v>
      </c>
      <c r="BJ99" s="18" t="s">
        <v>83</v>
      </c>
      <c r="BK99" s="230">
        <f>ROUND(I99*H99,2)</f>
        <v>0</v>
      </c>
      <c r="BL99" s="18" t="s">
        <v>136</v>
      </c>
      <c r="BM99" s="229" t="s">
        <v>151</v>
      </c>
    </row>
    <row r="100" s="1" customFormat="1">
      <c r="B100" s="39"/>
      <c r="C100" s="40"/>
      <c r="D100" s="231" t="s">
        <v>138</v>
      </c>
      <c r="E100" s="40"/>
      <c r="F100" s="232" t="s">
        <v>139</v>
      </c>
      <c r="G100" s="40"/>
      <c r="H100" s="40"/>
      <c r="I100" s="146"/>
      <c r="J100" s="40"/>
      <c r="K100" s="40"/>
      <c r="L100" s="44"/>
      <c r="M100" s="233"/>
      <c r="N100" s="84"/>
      <c r="O100" s="84"/>
      <c r="P100" s="84"/>
      <c r="Q100" s="84"/>
      <c r="R100" s="84"/>
      <c r="S100" s="84"/>
      <c r="T100" s="85"/>
      <c r="AT100" s="18" t="s">
        <v>138</v>
      </c>
      <c r="AU100" s="18" t="s">
        <v>83</v>
      </c>
    </row>
    <row r="101" s="11" customFormat="1" ht="25.92" customHeight="1">
      <c r="B101" s="204"/>
      <c r="C101" s="205"/>
      <c r="D101" s="206" t="s">
        <v>75</v>
      </c>
      <c r="E101" s="207" t="s">
        <v>152</v>
      </c>
      <c r="F101" s="207" t="s">
        <v>153</v>
      </c>
      <c r="G101" s="205"/>
      <c r="H101" s="205"/>
      <c r="I101" s="208"/>
      <c r="J101" s="209">
        <f>BK101</f>
        <v>0</v>
      </c>
      <c r="K101" s="205"/>
      <c r="L101" s="210"/>
      <c r="M101" s="211"/>
      <c r="N101" s="212"/>
      <c r="O101" s="212"/>
      <c r="P101" s="213">
        <f>SUM(P102:P107)</f>
        <v>0</v>
      </c>
      <c r="Q101" s="212"/>
      <c r="R101" s="213">
        <f>SUM(R102:R107)</f>
        <v>0</v>
      </c>
      <c r="S101" s="212"/>
      <c r="T101" s="214">
        <f>SUM(T102:T107)</f>
        <v>0</v>
      </c>
      <c r="AR101" s="215" t="s">
        <v>83</v>
      </c>
      <c r="AT101" s="216" t="s">
        <v>75</v>
      </c>
      <c r="AU101" s="216" t="s">
        <v>76</v>
      </c>
      <c r="AY101" s="215" t="s">
        <v>131</v>
      </c>
      <c r="BK101" s="217">
        <f>SUM(BK102:BK107)</f>
        <v>0</v>
      </c>
    </row>
    <row r="102" s="1" customFormat="1" ht="16.5" customHeight="1">
      <c r="B102" s="39"/>
      <c r="C102" s="218" t="s">
        <v>154</v>
      </c>
      <c r="D102" s="218" t="s">
        <v>132</v>
      </c>
      <c r="E102" s="219" t="s">
        <v>155</v>
      </c>
      <c r="F102" s="220" t="s">
        <v>156</v>
      </c>
      <c r="G102" s="221" t="s">
        <v>135</v>
      </c>
      <c r="H102" s="222">
        <v>1</v>
      </c>
      <c r="I102" s="223"/>
      <c r="J102" s="224">
        <f>ROUND(I102*H102,2)</f>
        <v>0</v>
      </c>
      <c r="K102" s="220" t="s">
        <v>19</v>
      </c>
      <c r="L102" s="44"/>
      <c r="M102" s="225" t="s">
        <v>19</v>
      </c>
      <c r="N102" s="226" t="s">
        <v>47</v>
      </c>
      <c r="O102" s="84"/>
      <c r="P102" s="227">
        <f>O102*H102</f>
        <v>0</v>
      </c>
      <c r="Q102" s="227">
        <v>0</v>
      </c>
      <c r="R102" s="227">
        <f>Q102*H102</f>
        <v>0</v>
      </c>
      <c r="S102" s="227">
        <v>0</v>
      </c>
      <c r="T102" s="228">
        <f>S102*H102</f>
        <v>0</v>
      </c>
      <c r="AR102" s="229" t="s">
        <v>136</v>
      </c>
      <c r="AT102" s="229" t="s">
        <v>132</v>
      </c>
      <c r="AU102" s="229" t="s">
        <v>83</v>
      </c>
      <c r="AY102" s="18" t="s">
        <v>131</v>
      </c>
      <c r="BE102" s="230">
        <f>IF(N102="základní",J102,0)</f>
        <v>0</v>
      </c>
      <c r="BF102" s="230">
        <f>IF(N102="snížená",J102,0)</f>
        <v>0</v>
      </c>
      <c r="BG102" s="230">
        <f>IF(N102="zákl. přenesená",J102,0)</f>
        <v>0</v>
      </c>
      <c r="BH102" s="230">
        <f>IF(N102="sníž. přenesená",J102,0)</f>
        <v>0</v>
      </c>
      <c r="BI102" s="230">
        <f>IF(N102="nulová",J102,0)</f>
        <v>0</v>
      </c>
      <c r="BJ102" s="18" t="s">
        <v>83</v>
      </c>
      <c r="BK102" s="230">
        <f>ROUND(I102*H102,2)</f>
        <v>0</v>
      </c>
      <c r="BL102" s="18" t="s">
        <v>136</v>
      </c>
      <c r="BM102" s="229" t="s">
        <v>157</v>
      </c>
    </row>
    <row r="103" s="1" customFormat="1">
      <c r="B103" s="39"/>
      <c r="C103" s="40"/>
      <c r="D103" s="231" t="s">
        <v>138</v>
      </c>
      <c r="E103" s="40"/>
      <c r="F103" s="232" t="s">
        <v>139</v>
      </c>
      <c r="G103" s="40"/>
      <c r="H103" s="40"/>
      <c r="I103" s="146"/>
      <c r="J103" s="40"/>
      <c r="K103" s="40"/>
      <c r="L103" s="44"/>
      <c r="M103" s="233"/>
      <c r="N103" s="84"/>
      <c r="O103" s="84"/>
      <c r="P103" s="84"/>
      <c r="Q103" s="84"/>
      <c r="R103" s="84"/>
      <c r="S103" s="84"/>
      <c r="T103" s="85"/>
      <c r="AT103" s="18" t="s">
        <v>138</v>
      </c>
      <c r="AU103" s="18" t="s">
        <v>83</v>
      </c>
    </row>
    <row r="104" s="1" customFormat="1" ht="16.5" customHeight="1">
      <c r="B104" s="39"/>
      <c r="C104" s="218" t="s">
        <v>158</v>
      </c>
      <c r="D104" s="218" t="s">
        <v>132</v>
      </c>
      <c r="E104" s="219" t="s">
        <v>159</v>
      </c>
      <c r="F104" s="220" t="s">
        <v>160</v>
      </c>
      <c r="G104" s="221" t="s">
        <v>135</v>
      </c>
      <c r="H104" s="222">
        <v>1</v>
      </c>
      <c r="I104" s="223"/>
      <c r="J104" s="224">
        <f>ROUND(I104*H104,2)</f>
        <v>0</v>
      </c>
      <c r="K104" s="220" t="s">
        <v>19</v>
      </c>
      <c r="L104" s="44"/>
      <c r="M104" s="225" t="s">
        <v>19</v>
      </c>
      <c r="N104" s="226" t="s">
        <v>47</v>
      </c>
      <c r="O104" s="84"/>
      <c r="P104" s="227">
        <f>O104*H104</f>
        <v>0</v>
      </c>
      <c r="Q104" s="227">
        <v>0</v>
      </c>
      <c r="R104" s="227">
        <f>Q104*H104</f>
        <v>0</v>
      </c>
      <c r="S104" s="227">
        <v>0</v>
      </c>
      <c r="T104" s="228">
        <f>S104*H104</f>
        <v>0</v>
      </c>
      <c r="AR104" s="229" t="s">
        <v>136</v>
      </c>
      <c r="AT104" s="229" t="s">
        <v>132</v>
      </c>
      <c r="AU104" s="229" t="s">
        <v>83</v>
      </c>
      <c r="AY104" s="18" t="s">
        <v>131</v>
      </c>
      <c r="BE104" s="230">
        <f>IF(N104="základní",J104,0)</f>
        <v>0</v>
      </c>
      <c r="BF104" s="230">
        <f>IF(N104="snížená",J104,0)</f>
        <v>0</v>
      </c>
      <c r="BG104" s="230">
        <f>IF(N104="zákl. přenesená",J104,0)</f>
        <v>0</v>
      </c>
      <c r="BH104" s="230">
        <f>IF(N104="sníž. přenesená",J104,0)</f>
        <v>0</v>
      </c>
      <c r="BI104" s="230">
        <f>IF(N104="nulová",J104,0)</f>
        <v>0</v>
      </c>
      <c r="BJ104" s="18" t="s">
        <v>83</v>
      </c>
      <c r="BK104" s="230">
        <f>ROUND(I104*H104,2)</f>
        <v>0</v>
      </c>
      <c r="BL104" s="18" t="s">
        <v>136</v>
      </c>
      <c r="BM104" s="229" t="s">
        <v>161</v>
      </c>
    </row>
    <row r="105" s="1" customFormat="1">
      <c r="B105" s="39"/>
      <c r="C105" s="40"/>
      <c r="D105" s="231" t="s">
        <v>138</v>
      </c>
      <c r="E105" s="40"/>
      <c r="F105" s="232" t="s">
        <v>139</v>
      </c>
      <c r="G105" s="40"/>
      <c r="H105" s="40"/>
      <c r="I105" s="146"/>
      <c r="J105" s="40"/>
      <c r="K105" s="40"/>
      <c r="L105" s="44"/>
      <c r="M105" s="233"/>
      <c r="N105" s="84"/>
      <c r="O105" s="84"/>
      <c r="P105" s="84"/>
      <c r="Q105" s="84"/>
      <c r="R105" s="84"/>
      <c r="S105" s="84"/>
      <c r="T105" s="85"/>
      <c r="AT105" s="18" t="s">
        <v>138</v>
      </c>
      <c r="AU105" s="18" t="s">
        <v>83</v>
      </c>
    </row>
    <row r="106" s="1" customFormat="1" ht="16.5" customHeight="1">
      <c r="B106" s="39"/>
      <c r="C106" s="218" t="s">
        <v>162</v>
      </c>
      <c r="D106" s="218" t="s">
        <v>132</v>
      </c>
      <c r="E106" s="219" t="s">
        <v>163</v>
      </c>
      <c r="F106" s="220" t="s">
        <v>164</v>
      </c>
      <c r="G106" s="221" t="s">
        <v>135</v>
      </c>
      <c r="H106" s="222">
        <v>2</v>
      </c>
      <c r="I106" s="223"/>
      <c r="J106" s="224">
        <f>ROUND(I106*H106,2)</f>
        <v>0</v>
      </c>
      <c r="K106" s="220" t="s">
        <v>19</v>
      </c>
      <c r="L106" s="44"/>
      <c r="M106" s="225" t="s">
        <v>19</v>
      </c>
      <c r="N106" s="226" t="s">
        <v>47</v>
      </c>
      <c r="O106" s="84"/>
      <c r="P106" s="227">
        <f>O106*H106</f>
        <v>0</v>
      </c>
      <c r="Q106" s="227">
        <v>0</v>
      </c>
      <c r="R106" s="227">
        <f>Q106*H106</f>
        <v>0</v>
      </c>
      <c r="S106" s="227">
        <v>0</v>
      </c>
      <c r="T106" s="228">
        <f>S106*H106</f>
        <v>0</v>
      </c>
      <c r="AR106" s="229" t="s">
        <v>136</v>
      </c>
      <c r="AT106" s="229" t="s">
        <v>132</v>
      </c>
      <c r="AU106" s="229" t="s">
        <v>83</v>
      </c>
      <c r="AY106" s="18" t="s">
        <v>131</v>
      </c>
      <c r="BE106" s="230">
        <f>IF(N106="základní",J106,0)</f>
        <v>0</v>
      </c>
      <c r="BF106" s="230">
        <f>IF(N106="snížená",J106,0)</f>
        <v>0</v>
      </c>
      <c r="BG106" s="230">
        <f>IF(N106="zákl. přenesená",J106,0)</f>
        <v>0</v>
      </c>
      <c r="BH106" s="230">
        <f>IF(N106="sníž. přenesená",J106,0)</f>
        <v>0</v>
      </c>
      <c r="BI106" s="230">
        <f>IF(N106="nulová",J106,0)</f>
        <v>0</v>
      </c>
      <c r="BJ106" s="18" t="s">
        <v>83</v>
      </c>
      <c r="BK106" s="230">
        <f>ROUND(I106*H106,2)</f>
        <v>0</v>
      </c>
      <c r="BL106" s="18" t="s">
        <v>136</v>
      </c>
      <c r="BM106" s="229" t="s">
        <v>165</v>
      </c>
    </row>
    <row r="107" s="1" customFormat="1">
      <c r="B107" s="39"/>
      <c r="C107" s="40"/>
      <c r="D107" s="231" t="s">
        <v>138</v>
      </c>
      <c r="E107" s="40"/>
      <c r="F107" s="232" t="s">
        <v>139</v>
      </c>
      <c r="G107" s="40"/>
      <c r="H107" s="40"/>
      <c r="I107" s="146"/>
      <c r="J107" s="40"/>
      <c r="K107" s="40"/>
      <c r="L107" s="44"/>
      <c r="M107" s="233"/>
      <c r="N107" s="84"/>
      <c r="O107" s="84"/>
      <c r="P107" s="84"/>
      <c r="Q107" s="84"/>
      <c r="R107" s="84"/>
      <c r="S107" s="84"/>
      <c r="T107" s="85"/>
      <c r="AT107" s="18" t="s">
        <v>138</v>
      </c>
      <c r="AU107" s="18" t="s">
        <v>83</v>
      </c>
    </row>
    <row r="108" s="11" customFormat="1" ht="25.92" customHeight="1">
      <c r="B108" s="204"/>
      <c r="C108" s="205"/>
      <c r="D108" s="206" t="s">
        <v>75</v>
      </c>
      <c r="E108" s="207" t="s">
        <v>166</v>
      </c>
      <c r="F108" s="207" t="s">
        <v>167</v>
      </c>
      <c r="G108" s="205"/>
      <c r="H108" s="205"/>
      <c r="I108" s="208"/>
      <c r="J108" s="209">
        <f>BK108</f>
        <v>0</v>
      </c>
      <c r="K108" s="205"/>
      <c r="L108" s="210"/>
      <c r="M108" s="211"/>
      <c r="N108" s="212"/>
      <c r="O108" s="212"/>
      <c r="P108" s="213">
        <f>P109</f>
        <v>0</v>
      </c>
      <c r="Q108" s="212"/>
      <c r="R108" s="213">
        <f>R109</f>
        <v>0</v>
      </c>
      <c r="S108" s="212"/>
      <c r="T108" s="214">
        <f>T109</f>
        <v>0</v>
      </c>
      <c r="AR108" s="215" t="s">
        <v>130</v>
      </c>
      <c r="AT108" s="216" t="s">
        <v>75</v>
      </c>
      <c r="AU108" s="216" t="s">
        <v>76</v>
      </c>
      <c r="AY108" s="215" t="s">
        <v>131</v>
      </c>
      <c r="BK108" s="217">
        <f>BK109</f>
        <v>0</v>
      </c>
    </row>
    <row r="109" s="11" customFormat="1" ht="22.8" customHeight="1">
      <c r="B109" s="204"/>
      <c r="C109" s="205"/>
      <c r="D109" s="206" t="s">
        <v>75</v>
      </c>
      <c r="E109" s="234" t="s">
        <v>168</v>
      </c>
      <c r="F109" s="234" t="s">
        <v>169</v>
      </c>
      <c r="G109" s="205"/>
      <c r="H109" s="205"/>
      <c r="I109" s="208"/>
      <c r="J109" s="235">
        <f>BK109</f>
        <v>0</v>
      </c>
      <c r="K109" s="205"/>
      <c r="L109" s="210"/>
      <c r="M109" s="211"/>
      <c r="N109" s="212"/>
      <c r="O109" s="212"/>
      <c r="P109" s="213">
        <f>SUM(P110:P115)</f>
        <v>0</v>
      </c>
      <c r="Q109" s="212"/>
      <c r="R109" s="213">
        <f>SUM(R110:R115)</f>
        <v>0</v>
      </c>
      <c r="S109" s="212"/>
      <c r="T109" s="214">
        <f>SUM(T110:T115)</f>
        <v>0</v>
      </c>
      <c r="AR109" s="215" t="s">
        <v>130</v>
      </c>
      <c r="AT109" s="216" t="s">
        <v>75</v>
      </c>
      <c r="AU109" s="216" t="s">
        <v>83</v>
      </c>
      <c r="AY109" s="215" t="s">
        <v>131</v>
      </c>
      <c r="BK109" s="217">
        <f>SUM(BK110:BK115)</f>
        <v>0</v>
      </c>
    </row>
    <row r="110" s="1" customFormat="1" ht="16.5" customHeight="1">
      <c r="B110" s="39"/>
      <c r="C110" s="218" t="s">
        <v>170</v>
      </c>
      <c r="D110" s="218" t="s">
        <v>132</v>
      </c>
      <c r="E110" s="219" t="s">
        <v>171</v>
      </c>
      <c r="F110" s="220" t="s">
        <v>172</v>
      </c>
      <c r="G110" s="221" t="s">
        <v>135</v>
      </c>
      <c r="H110" s="222">
        <v>1</v>
      </c>
      <c r="I110" s="223"/>
      <c r="J110" s="224">
        <f>ROUND(I110*H110,2)</f>
        <v>0</v>
      </c>
      <c r="K110" s="220" t="s">
        <v>19</v>
      </c>
      <c r="L110" s="44"/>
      <c r="M110" s="225" t="s">
        <v>19</v>
      </c>
      <c r="N110" s="226" t="s">
        <v>47</v>
      </c>
      <c r="O110" s="84"/>
      <c r="P110" s="227">
        <f>O110*H110</f>
        <v>0</v>
      </c>
      <c r="Q110" s="227">
        <v>0</v>
      </c>
      <c r="R110" s="227">
        <f>Q110*H110</f>
        <v>0</v>
      </c>
      <c r="S110" s="227">
        <v>0</v>
      </c>
      <c r="T110" s="228">
        <f>S110*H110</f>
        <v>0</v>
      </c>
      <c r="AR110" s="229" t="s">
        <v>136</v>
      </c>
      <c r="AT110" s="229" t="s">
        <v>132</v>
      </c>
      <c r="AU110" s="229" t="s">
        <v>85</v>
      </c>
      <c r="AY110" s="18" t="s">
        <v>131</v>
      </c>
      <c r="BE110" s="230">
        <f>IF(N110="základní",J110,0)</f>
        <v>0</v>
      </c>
      <c r="BF110" s="230">
        <f>IF(N110="snížená",J110,0)</f>
        <v>0</v>
      </c>
      <c r="BG110" s="230">
        <f>IF(N110="zákl. přenesená",J110,0)</f>
        <v>0</v>
      </c>
      <c r="BH110" s="230">
        <f>IF(N110="sníž. přenesená",J110,0)</f>
        <v>0</v>
      </c>
      <c r="BI110" s="230">
        <f>IF(N110="nulová",J110,0)</f>
        <v>0</v>
      </c>
      <c r="BJ110" s="18" t="s">
        <v>83</v>
      </c>
      <c r="BK110" s="230">
        <f>ROUND(I110*H110,2)</f>
        <v>0</v>
      </c>
      <c r="BL110" s="18" t="s">
        <v>136</v>
      </c>
      <c r="BM110" s="229" t="s">
        <v>173</v>
      </c>
    </row>
    <row r="111" s="1" customFormat="1">
      <c r="B111" s="39"/>
      <c r="C111" s="40"/>
      <c r="D111" s="231" t="s">
        <v>138</v>
      </c>
      <c r="E111" s="40"/>
      <c r="F111" s="232" t="s">
        <v>139</v>
      </c>
      <c r="G111" s="40"/>
      <c r="H111" s="40"/>
      <c r="I111" s="146"/>
      <c r="J111" s="40"/>
      <c r="K111" s="40"/>
      <c r="L111" s="44"/>
      <c r="M111" s="233"/>
      <c r="N111" s="84"/>
      <c r="O111" s="84"/>
      <c r="P111" s="84"/>
      <c r="Q111" s="84"/>
      <c r="R111" s="84"/>
      <c r="S111" s="84"/>
      <c r="T111" s="85"/>
      <c r="AT111" s="18" t="s">
        <v>138</v>
      </c>
      <c r="AU111" s="18" t="s">
        <v>85</v>
      </c>
    </row>
    <row r="112" s="1" customFormat="1" ht="16.5" customHeight="1">
      <c r="B112" s="39"/>
      <c r="C112" s="218" t="s">
        <v>174</v>
      </c>
      <c r="D112" s="218" t="s">
        <v>132</v>
      </c>
      <c r="E112" s="219" t="s">
        <v>175</v>
      </c>
      <c r="F112" s="220" t="s">
        <v>176</v>
      </c>
      <c r="G112" s="221" t="s">
        <v>177</v>
      </c>
      <c r="H112" s="222">
        <v>7</v>
      </c>
      <c r="I112" s="223"/>
      <c r="J112" s="224">
        <f>ROUND(I112*H112,2)</f>
        <v>0</v>
      </c>
      <c r="K112" s="220" t="s">
        <v>19</v>
      </c>
      <c r="L112" s="44"/>
      <c r="M112" s="225" t="s">
        <v>19</v>
      </c>
      <c r="N112" s="226" t="s">
        <v>47</v>
      </c>
      <c r="O112" s="84"/>
      <c r="P112" s="227">
        <f>O112*H112</f>
        <v>0</v>
      </c>
      <c r="Q112" s="227">
        <v>0</v>
      </c>
      <c r="R112" s="227">
        <f>Q112*H112</f>
        <v>0</v>
      </c>
      <c r="S112" s="227">
        <v>0</v>
      </c>
      <c r="T112" s="228">
        <f>S112*H112</f>
        <v>0</v>
      </c>
      <c r="AR112" s="229" t="s">
        <v>136</v>
      </c>
      <c r="AT112" s="229" t="s">
        <v>132</v>
      </c>
      <c r="AU112" s="229" t="s">
        <v>85</v>
      </c>
      <c r="AY112" s="18" t="s">
        <v>131</v>
      </c>
      <c r="BE112" s="230">
        <f>IF(N112="základní",J112,0)</f>
        <v>0</v>
      </c>
      <c r="BF112" s="230">
        <f>IF(N112="snížená",J112,0)</f>
        <v>0</v>
      </c>
      <c r="BG112" s="230">
        <f>IF(N112="zákl. přenesená",J112,0)</f>
        <v>0</v>
      </c>
      <c r="BH112" s="230">
        <f>IF(N112="sníž. přenesená",J112,0)</f>
        <v>0</v>
      </c>
      <c r="BI112" s="230">
        <f>IF(N112="nulová",J112,0)</f>
        <v>0</v>
      </c>
      <c r="BJ112" s="18" t="s">
        <v>83</v>
      </c>
      <c r="BK112" s="230">
        <f>ROUND(I112*H112,2)</f>
        <v>0</v>
      </c>
      <c r="BL112" s="18" t="s">
        <v>136</v>
      </c>
      <c r="BM112" s="229" t="s">
        <v>178</v>
      </c>
    </row>
    <row r="113" s="1" customFormat="1">
      <c r="B113" s="39"/>
      <c r="C113" s="40"/>
      <c r="D113" s="231" t="s">
        <v>138</v>
      </c>
      <c r="E113" s="40"/>
      <c r="F113" s="232" t="s">
        <v>139</v>
      </c>
      <c r="G113" s="40"/>
      <c r="H113" s="40"/>
      <c r="I113" s="146"/>
      <c r="J113" s="40"/>
      <c r="K113" s="40"/>
      <c r="L113" s="44"/>
      <c r="M113" s="233"/>
      <c r="N113" s="84"/>
      <c r="O113" s="84"/>
      <c r="P113" s="84"/>
      <c r="Q113" s="84"/>
      <c r="R113" s="84"/>
      <c r="S113" s="84"/>
      <c r="T113" s="85"/>
      <c r="AT113" s="18" t="s">
        <v>138</v>
      </c>
      <c r="AU113" s="18" t="s">
        <v>85</v>
      </c>
    </row>
    <row r="114" s="1" customFormat="1" ht="16.5" customHeight="1">
      <c r="B114" s="39"/>
      <c r="C114" s="218" t="s">
        <v>179</v>
      </c>
      <c r="D114" s="218" t="s">
        <v>132</v>
      </c>
      <c r="E114" s="219" t="s">
        <v>180</v>
      </c>
      <c r="F114" s="220" t="s">
        <v>181</v>
      </c>
      <c r="G114" s="221" t="s">
        <v>182</v>
      </c>
      <c r="H114" s="222">
        <v>10</v>
      </c>
      <c r="I114" s="223"/>
      <c r="J114" s="224">
        <f>ROUND(I114*H114,2)</f>
        <v>0</v>
      </c>
      <c r="K114" s="220" t="s">
        <v>19</v>
      </c>
      <c r="L114" s="44"/>
      <c r="M114" s="225" t="s">
        <v>19</v>
      </c>
      <c r="N114" s="226" t="s">
        <v>47</v>
      </c>
      <c r="O114" s="84"/>
      <c r="P114" s="227">
        <f>O114*H114</f>
        <v>0</v>
      </c>
      <c r="Q114" s="227">
        <v>0</v>
      </c>
      <c r="R114" s="227">
        <f>Q114*H114</f>
        <v>0</v>
      </c>
      <c r="S114" s="227">
        <v>0</v>
      </c>
      <c r="T114" s="228">
        <f>S114*H114</f>
        <v>0</v>
      </c>
      <c r="AR114" s="229" t="s">
        <v>136</v>
      </c>
      <c r="AT114" s="229" t="s">
        <v>132</v>
      </c>
      <c r="AU114" s="229" t="s">
        <v>85</v>
      </c>
      <c r="AY114" s="18" t="s">
        <v>131</v>
      </c>
      <c r="BE114" s="230">
        <f>IF(N114="základní",J114,0)</f>
        <v>0</v>
      </c>
      <c r="BF114" s="230">
        <f>IF(N114="snížená",J114,0)</f>
        <v>0</v>
      </c>
      <c r="BG114" s="230">
        <f>IF(N114="zákl. přenesená",J114,0)</f>
        <v>0</v>
      </c>
      <c r="BH114" s="230">
        <f>IF(N114="sníž. přenesená",J114,0)</f>
        <v>0</v>
      </c>
      <c r="BI114" s="230">
        <f>IF(N114="nulová",J114,0)</f>
        <v>0</v>
      </c>
      <c r="BJ114" s="18" t="s">
        <v>83</v>
      </c>
      <c r="BK114" s="230">
        <f>ROUND(I114*H114,2)</f>
        <v>0</v>
      </c>
      <c r="BL114" s="18" t="s">
        <v>136</v>
      </c>
      <c r="BM114" s="229" t="s">
        <v>183</v>
      </c>
    </row>
    <row r="115" s="1" customFormat="1">
      <c r="B115" s="39"/>
      <c r="C115" s="40"/>
      <c r="D115" s="231" t="s">
        <v>138</v>
      </c>
      <c r="E115" s="40"/>
      <c r="F115" s="232" t="s">
        <v>139</v>
      </c>
      <c r="G115" s="40"/>
      <c r="H115" s="40"/>
      <c r="I115" s="146"/>
      <c r="J115" s="40"/>
      <c r="K115" s="40"/>
      <c r="L115" s="44"/>
      <c r="M115" s="236"/>
      <c r="N115" s="237"/>
      <c r="O115" s="237"/>
      <c r="P115" s="237"/>
      <c r="Q115" s="237"/>
      <c r="R115" s="237"/>
      <c r="S115" s="237"/>
      <c r="T115" s="238"/>
      <c r="AT115" s="18" t="s">
        <v>138</v>
      </c>
      <c r="AU115" s="18" t="s">
        <v>85</v>
      </c>
    </row>
    <row r="116" s="1" customFormat="1" ht="6.96" customHeight="1">
      <c r="B116" s="59"/>
      <c r="C116" s="60"/>
      <c r="D116" s="60"/>
      <c r="E116" s="60"/>
      <c r="F116" s="60"/>
      <c r="G116" s="60"/>
      <c r="H116" s="60"/>
      <c r="I116" s="171"/>
      <c r="J116" s="60"/>
      <c r="K116" s="60"/>
      <c r="L116" s="44"/>
    </row>
  </sheetData>
  <sheetProtection sheet="1" autoFilter="0" formatColumns="0" formatRows="0" objects="1" scenarios="1" spinCount="100000" saltValue="b1ZXQpZEDXvFk1KDy5XYTcgXJfAmqeogD/Icka8jBTq+4vP0IdgofPRmlgJ77aEF/kWIuA+CrAw/dHFt0dJ6qA==" hashValue="35IaajVTqkAJ+j835+w4lr71HFKp13Z9jDH7OKjFvpi5qGdDiv7LgzRO22N+YWa4q0feZgOtr3OJ4MvCLiPrJQ==" algorithmName="SHA-512" password="CC35"/>
  <autoFilter ref="C89:K115"/>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8"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93</v>
      </c>
    </row>
    <row r="3" ht="6.96" customHeight="1">
      <c r="B3" s="139"/>
      <c r="C3" s="140"/>
      <c r="D3" s="140"/>
      <c r="E3" s="140"/>
      <c r="F3" s="140"/>
      <c r="G3" s="140"/>
      <c r="H3" s="140"/>
      <c r="I3" s="141"/>
      <c r="J3" s="140"/>
      <c r="K3" s="140"/>
      <c r="L3" s="21"/>
      <c r="AT3" s="18" t="s">
        <v>85</v>
      </c>
    </row>
    <row r="4" ht="24.96" customHeight="1">
      <c r="B4" s="21"/>
      <c r="D4" s="142" t="s">
        <v>101</v>
      </c>
      <c r="L4" s="21"/>
      <c r="M4" s="143" t="s">
        <v>10</v>
      </c>
      <c r="AT4" s="18" t="s">
        <v>4</v>
      </c>
    </row>
    <row r="5" ht="6.96" customHeight="1">
      <c r="B5" s="21"/>
      <c r="L5" s="21"/>
    </row>
    <row r="6" ht="12" customHeight="1">
      <c r="B6" s="21"/>
      <c r="D6" s="144" t="s">
        <v>16</v>
      </c>
      <c r="L6" s="21"/>
    </row>
    <row r="7" ht="16.5" customHeight="1">
      <c r="B7" s="21"/>
      <c r="E7" s="145" t="str">
        <f>'Rekapitulace stavby'!K6</f>
        <v>VD Orlík - rekonstrukce kuželových uzávěrů v RCH2 a ICH1</v>
      </c>
      <c r="F7" s="144"/>
      <c r="G7" s="144"/>
      <c r="H7" s="144"/>
      <c r="L7" s="21"/>
    </row>
    <row r="8" ht="12" customHeight="1">
      <c r="B8" s="21"/>
      <c r="D8" s="144" t="s">
        <v>102</v>
      </c>
      <c r="L8" s="21"/>
    </row>
    <row r="9" s="1" customFormat="1" ht="16.5" customHeight="1">
      <c r="B9" s="44"/>
      <c r="E9" s="145" t="s">
        <v>103</v>
      </c>
      <c r="F9" s="1"/>
      <c r="G9" s="1"/>
      <c r="H9" s="1"/>
      <c r="I9" s="146"/>
      <c r="L9" s="44"/>
    </row>
    <row r="10" s="1" customFormat="1" ht="12" customHeight="1">
      <c r="B10" s="44"/>
      <c r="D10" s="144" t="s">
        <v>104</v>
      </c>
      <c r="I10" s="146"/>
      <c r="L10" s="44"/>
    </row>
    <row r="11" s="1" customFormat="1" ht="36.96" customHeight="1">
      <c r="B11" s="44"/>
      <c r="E11" s="147" t="s">
        <v>184</v>
      </c>
      <c r="F11" s="1"/>
      <c r="G11" s="1"/>
      <c r="H11" s="1"/>
      <c r="I11" s="146"/>
      <c r="L11" s="44"/>
    </row>
    <row r="12" s="1" customFormat="1">
      <c r="B12" s="44"/>
      <c r="I12" s="146"/>
      <c r="L12" s="44"/>
    </row>
    <row r="13" s="1" customFormat="1" ht="12" customHeight="1">
      <c r="B13" s="44"/>
      <c r="D13" s="144" t="s">
        <v>18</v>
      </c>
      <c r="F13" s="133" t="s">
        <v>19</v>
      </c>
      <c r="I13" s="148" t="s">
        <v>20</v>
      </c>
      <c r="J13" s="133" t="s">
        <v>19</v>
      </c>
      <c r="L13" s="44"/>
    </row>
    <row r="14" s="1" customFormat="1" ht="12" customHeight="1">
      <c r="B14" s="44"/>
      <c r="D14" s="144" t="s">
        <v>21</v>
      </c>
      <c r="F14" s="133" t="s">
        <v>22</v>
      </c>
      <c r="I14" s="148" t="s">
        <v>23</v>
      </c>
      <c r="J14" s="149" t="str">
        <f>'Rekapitulace stavby'!AN8</f>
        <v>25. 4. 2019</v>
      </c>
      <c r="L14" s="44"/>
    </row>
    <row r="15" s="1" customFormat="1" ht="10.8" customHeight="1">
      <c r="B15" s="44"/>
      <c r="I15" s="146"/>
      <c r="L15" s="44"/>
    </row>
    <row r="16" s="1" customFormat="1" ht="12" customHeight="1">
      <c r="B16" s="44"/>
      <c r="D16" s="144" t="s">
        <v>25</v>
      </c>
      <c r="I16" s="148" t="s">
        <v>26</v>
      </c>
      <c r="J16" s="133" t="s">
        <v>27</v>
      </c>
      <c r="L16" s="44"/>
    </row>
    <row r="17" s="1" customFormat="1" ht="18" customHeight="1">
      <c r="B17" s="44"/>
      <c r="E17" s="133" t="s">
        <v>28</v>
      </c>
      <c r="I17" s="148" t="s">
        <v>29</v>
      </c>
      <c r="J17" s="133" t="s">
        <v>30</v>
      </c>
      <c r="L17" s="44"/>
    </row>
    <row r="18" s="1" customFormat="1" ht="6.96" customHeight="1">
      <c r="B18" s="44"/>
      <c r="I18" s="146"/>
      <c r="L18" s="44"/>
    </row>
    <row r="19" s="1" customFormat="1" ht="12" customHeight="1">
      <c r="B19" s="44"/>
      <c r="D19" s="144" t="s">
        <v>31</v>
      </c>
      <c r="I19" s="148" t="s">
        <v>26</v>
      </c>
      <c r="J19" s="34" t="str">
        <f>'Rekapitulace stavby'!AN13</f>
        <v>Vyplň údaj</v>
      </c>
      <c r="L19" s="44"/>
    </row>
    <row r="20" s="1" customFormat="1" ht="18" customHeight="1">
      <c r="B20" s="44"/>
      <c r="E20" s="34" t="str">
        <f>'Rekapitulace stavby'!E14</f>
        <v>Vyplň údaj</v>
      </c>
      <c r="F20" s="133"/>
      <c r="G20" s="133"/>
      <c r="H20" s="133"/>
      <c r="I20" s="148" t="s">
        <v>29</v>
      </c>
      <c r="J20" s="34" t="str">
        <f>'Rekapitulace stavby'!AN14</f>
        <v>Vyplň údaj</v>
      </c>
      <c r="L20" s="44"/>
    </row>
    <row r="21" s="1" customFormat="1" ht="6.96" customHeight="1">
      <c r="B21" s="44"/>
      <c r="I21" s="146"/>
      <c r="L21" s="44"/>
    </row>
    <row r="22" s="1" customFormat="1" ht="12" customHeight="1">
      <c r="B22" s="44"/>
      <c r="D22" s="144" t="s">
        <v>33</v>
      </c>
      <c r="I22" s="148" t="s">
        <v>26</v>
      </c>
      <c r="J22" s="133" t="s">
        <v>34</v>
      </c>
      <c r="L22" s="44"/>
    </row>
    <row r="23" s="1" customFormat="1" ht="18" customHeight="1">
      <c r="B23" s="44"/>
      <c r="E23" s="133" t="s">
        <v>35</v>
      </c>
      <c r="I23" s="148" t="s">
        <v>29</v>
      </c>
      <c r="J23" s="133" t="s">
        <v>36</v>
      </c>
      <c r="L23" s="44"/>
    </row>
    <row r="24" s="1" customFormat="1" ht="6.96" customHeight="1">
      <c r="B24" s="44"/>
      <c r="I24" s="146"/>
      <c r="L24" s="44"/>
    </row>
    <row r="25" s="1" customFormat="1" ht="12" customHeight="1">
      <c r="B25" s="44"/>
      <c r="D25" s="144" t="s">
        <v>38</v>
      </c>
      <c r="I25" s="148" t="s">
        <v>26</v>
      </c>
      <c r="J25" s="133" t="str">
        <f>IF('Rekapitulace stavby'!AN19="","",'Rekapitulace stavby'!AN19)</f>
        <v/>
      </c>
      <c r="L25" s="44"/>
    </row>
    <row r="26" s="1" customFormat="1" ht="18" customHeight="1">
      <c r="B26" s="44"/>
      <c r="E26" s="133" t="str">
        <f>IF('Rekapitulace stavby'!E20="","",'Rekapitulace stavby'!E20)</f>
        <v xml:space="preserve"> </v>
      </c>
      <c r="I26" s="148" t="s">
        <v>29</v>
      </c>
      <c r="J26" s="133" t="str">
        <f>IF('Rekapitulace stavby'!AN20="","",'Rekapitulace stavby'!AN20)</f>
        <v/>
      </c>
      <c r="L26" s="44"/>
    </row>
    <row r="27" s="1" customFormat="1" ht="6.96" customHeight="1">
      <c r="B27" s="44"/>
      <c r="I27" s="146"/>
      <c r="L27" s="44"/>
    </row>
    <row r="28" s="1" customFormat="1" ht="12" customHeight="1">
      <c r="B28" s="44"/>
      <c r="D28" s="144" t="s">
        <v>40</v>
      </c>
      <c r="I28" s="146"/>
      <c r="L28" s="44"/>
    </row>
    <row r="29" s="7" customFormat="1" ht="16.5" customHeight="1">
      <c r="B29" s="150"/>
      <c r="E29" s="151" t="s">
        <v>19</v>
      </c>
      <c r="F29" s="151"/>
      <c r="G29" s="151"/>
      <c r="H29" s="151"/>
      <c r="I29" s="152"/>
      <c r="L29" s="150"/>
    </row>
    <row r="30" s="1" customFormat="1" ht="6.96" customHeight="1">
      <c r="B30" s="44"/>
      <c r="I30" s="146"/>
      <c r="L30" s="44"/>
    </row>
    <row r="31" s="1" customFormat="1" ht="6.96" customHeight="1">
      <c r="B31" s="44"/>
      <c r="D31" s="76"/>
      <c r="E31" s="76"/>
      <c r="F31" s="76"/>
      <c r="G31" s="76"/>
      <c r="H31" s="76"/>
      <c r="I31" s="153"/>
      <c r="J31" s="76"/>
      <c r="K31" s="76"/>
      <c r="L31" s="44"/>
    </row>
    <row r="32" s="1" customFormat="1" ht="25.44" customHeight="1">
      <c r="B32" s="44"/>
      <c r="D32" s="154" t="s">
        <v>42</v>
      </c>
      <c r="I32" s="146"/>
      <c r="J32" s="155">
        <f>ROUND(J90, 2)</f>
        <v>0</v>
      </c>
      <c r="L32" s="44"/>
    </row>
    <row r="33" s="1" customFormat="1" ht="6.96" customHeight="1">
      <c r="B33" s="44"/>
      <c r="D33" s="76"/>
      <c r="E33" s="76"/>
      <c r="F33" s="76"/>
      <c r="G33" s="76"/>
      <c r="H33" s="76"/>
      <c r="I33" s="153"/>
      <c r="J33" s="76"/>
      <c r="K33" s="76"/>
      <c r="L33" s="44"/>
    </row>
    <row r="34" s="1" customFormat="1" ht="14.4" customHeight="1">
      <c r="B34" s="44"/>
      <c r="F34" s="156" t="s">
        <v>44</v>
      </c>
      <c r="I34" s="157" t="s">
        <v>43</v>
      </c>
      <c r="J34" s="156" t="s">
        <v>45</v>
      </c>
      <c r="L34" s="44"/>
    </row>
    <row r="35" s="1" customFormat="1" ht="14.4" customHeight="1">
      <c r="B35" s="44"/>
      <c r="D35" s="158" t="s">
        <v>46</v>
      </c>
      <c r="E35" s="144" t="s">
        <v>47</v>
      </c>
      <c r="F35" s="159">
        <f>ROUND((SUM(BE90:BE117)),  2)</f>
        <v>0</v>
      </c>
      <c r="I35" s="160">
        <v>0.20999999999999999</v>
      </c>
      <c r="J35" s="159">
        <f>ROUND(((SUM(BE90:BE117))*I35),  2)</f>
        <v>0</v>
      </c>
      <c r="L35" s="44"/>
    </row>
    <row r="36" s="1" customFormat="1" ht="14.4" customHeight="1">
      <c r="B36" s="44"/>
      <c r="E36" s="144" t="s">
        <v>48</v>
      </c>
      <c r="F36" s="159">
        <f>ROUND((SUM(BF90:BF117)),  2)</f>
        <v>0</v>
      </c>
      <c r="I36" s="160">
        <v>0.14999999999999999</v>
      </c>
      <c r="J36" s="159">
        <f>ROUND(((SUM(BF90:BF117))*I36),  2)</f>
        <v>0</v>
      </c>
      <c r="L36" s="44"/>
    </row>
    <row r="37" hidden="1" s="1" customFormat="1" ht="14.4" customHeight="1">
      <c r="B37" s="44"/>
      <c r="E37" s="144" t="s">
        <v>49</v>
      </c>
      <c r="F37" s="159">
        <f>ROUND((SUM(BG90:BG117)),  2)</f>
        <v>0</v>
      </c>
      <c r="I37" s="160">
        <v>0.20999999999999999</v>
      </c>
      <c r="J37" s="159">
        <f>0</f>
        <v>0</v>
      </c>
      <c r="L37" s="44"/>
    </row>
    <row r="38" hidden="1" s="1" customFormat="1" ht="14.4" customHeight="1">
      <c r="B38" s="44"/>
      <c r="E38" s="144" t="s">
        <v>50</v>
      </c>
      <c r="F38" s="159">
        <f>ROUND((SUM(BH90:BH117)),  2)</f>
        <v>0</v>
      </c>
      <c r="I38" s="160">
        <v>0.14999999999999999</v>
      </c>
      <c r="J38" s="159">
        <f>0</f>
        <v>0</v>
      </c>
      <c r="L38" s="44"/>
    </row>
    <row r="39" hidden="1" s="1" customFormat="1" ht="14.4" customHeight="1">
      <c r="B39" s="44"/>
      <c r="E39" s="144" t="s">
        <v>51</v>
      </c>
      <c r="F39" s="159">
        <f>ROUND((SUM(BI90:BI117)),  2)</f>
        <v>0</v>
      </c>
      <c r="I39" s="160">
        <v>0</v>
      </c>
      <c r="J39" s="159">
        <f>0</f>
        <v>0</v>
      </c>
      <c r="L39" s="44"/>
    </row>
    <row r="40" s="1" customFormat="1" ht="6.96" customHeight="1">
      <c r="B40" s="44"/>
      <c r="I40" s="146"/>
      <c r="L40" s="44"/>
    </row>
    <row r="41" s="1" customFormat="1" ht="25.44" customHeight="1">
      <c r="B41" s="44"/>
      <c r="C41" s="161"/>
      <c r="D41" s="162" t="s">
        <v>52</v>
      </c>
      <c r="E41" s="163"/>
      <c r="F41" s="163"/>
      <c r="G41" s="164" t="s">
        <v>53</v>
      </c>
      <c r="H41" s="165" t="s">
        <v>54</v>
      </c>
      <c r="I41" s="166"/>
      <c r="J41" s="167">
        <f>SUM(J32:J39)</f>
        <v>0</v>
      </c>
      <c r="K41" s="168"/>
      <c r="L41" s="44"/>
    </row>
    <row r="42" s="1" customFormat="1" ht="14.4" customHeight="1">
      <c r="B42" s="169"/>
      <c r="C42" s="170"/>
      <c r="D42" s="170"/>
      <c r="E42" s="170"/>
      <c r="F42" s="170"/>
      <c r="G42" s="170"/>
      <c r="H42" s="170"/>
      <c r="I42" s="171"/>
      <c r="J42" s="170"/>
      <c r="K42" s="170"/>
      <c r="L42" s="44"/>
    </row>
    <row r="46" s="1" customFormat="1" ht="6.96" customHeight="1">
      <c r="B46" s="172"/>
      <c r="C46" s="173"/>
      <c r="D46" s="173"/>
      <c r="E46" s="173"/>
      <c r="F46" s="173"/>
      <c r="G46" s="173"/>
      <c r="H46" s="173"/>
      <c r="I46" s="174"/>
      <c r="J46" s="173"/>
      <c r="K46" s="173"/>
      <c r="L46" s="44"/>
    </row>
    <row r="47" s="1" customFormat="1" ht="24.96" customHeight="1">
      <c r="B47" s="39"/>
      <c r="C47" s="24" t="s">
        <v>106</v>
      </c>
      <c r="D47" s="40"/>
      <c r="E47" s="40"/>
      <c r="F47" s="40"/>
      <c r="G47" s="40"/>
      <c r="H47" s="40"/>
      <c r="I47" s="146"/>
      <c r="J47" s="40"/>
      <c r="K47" s="40"/>
      <c r="L47" s="44"/>
    </row>
    <row r="48" s="1" customFormat="1" ht="6.96" customHeight="1">
      <c r="B48" s="39"/>
      <c r="C48" s="40"/>
      <c r="D48" s="40"/>
      <c r="E48" s="40"/>
      <c r="F48" s="40"/>
      <c r="G48" s="40"/>
      <c r="H48" s="40"/>
      <c r="I48" s="146"/>
      <c r="J48" s="40"/>
      <c r="K48" s="40"/>
      <c r="L48" s="44"/>
    </row>
    <row r="49" s="1" customFormat="1" ht="12" customHeight="1">
      <c r="B49" s="39"/>
      <c r="C49" s="33" t="s">
        <v>16</v>
      </c>
      <c r="D49" s="40"/>
      <c r="E49" s="40"/>
      <c r="F49" s="40"/>
      <c r="G49" s="40"/>
      <c r="H49" s="40"/>
      <c r="I49" s="146"/>
      <c r="J49" s="40"/>
      <c r="K49" s="40"/>
      <c r="L49" s="44"/>
    </row>
    <row r="50" s="1" customFormat="1" ht="16.5" customHeight="1">
      <c r="B50" s="39"/>
      <c r="C50" s="40"/>
      <c r="D50" s="40"/>
      <c r="E50" s="175" t="str">
        <f>E7</f>
        <v>VD Orlík - rekonstrukce kuželových uzávěrů v RCH2 a ICH1</v>
      </c>
      <c r="F50" s="33"/>
      <c r="G50" s="33"/>
      <c r="H50" s="33"/>
      <c r="I50" s="146"/>
      <c r="J50" s="40"/>
      <c r="K50" s="40"/>
      <c r="L50" s="44"/>
    </row>
    <row r="51" ht="12" customHeight="1">
      <c r="B51" s="22"/>
      <c r="C51" s="33" t="s">
        <v>102</v>
      </c>
      <c r="D51" s="23"/>
      <c r="E51" s="23"/>
      <c r="F51" s="23"/>
      <c r="G51" s="23"/>
      <c r="H51" s="23"/>
      <c r="I51" s="138"/>
      <c r="J51" s="23"/>
      <c r="K51" s="23"/>
      <c r="L51" s="21"/>
    </row>
    <row r="52" s="1" customFormat="1" ht="16.5" customHeight="1">
      <c r="B52" s="39"/>
      <c r="C52" s="40"/>
      <c r="D52" s="40"/>
      <c r="E52" s="175" t="s">
        <v>103</v>
      </c>
      <c r="F52" s="40"/>
      <c r="G52" s="40"/>
      <c r="H52" s="40"/>
      <c r="I52" s="146"/>
      <c r="J52" s="40"/>
      <c r="K52" s="40"/>
      <c r="L52" s="44"/>
    </row>
    <row r="53" s="1" customFormat="1" ht="12" customHeight="1">
      <c r="B53" s="39"/>
      <c r="C53" s="33" t="s">
        <v>104</v>
      </c>
      <c r="D53" s="40"/>
      <c r="E53" s="40"/>
      <c r="F53" s="40"/>
      <c r="G53" s="40"/>
      <c r="H53" s="40"/>
      <c r="I53" s="146"/>
      <c r="J53" s="40"/>
      <c r="K53" s="40"/>
      <c r="L53" s="44"/>
    </row>
    <row r="54" s="1" customFormat="1" ht="16.5" customHeight="1">
      <c r="B54" s="39"/>
      <c r="C54" s="40"/>
      <c r="D54" s="40"/>
      <c r="E54" s="69" t="str">
        <f>E11</f>
        <v>DPS 01.2 - Uzávěr v ICH 1</v>
      </c>
      <c r="F54" s="40"/>
      <c r="G54" s="40"/>
      <c r="H54" s="40"/>
      <c r="I54" s="146"/>
      <c r="J54" s="40"/>
      <c r="K54" s="40"/>
      <c r="L54" s="44"/>
    </row>
    <row r="55" s="1" customFormat="1" ht="6.96" customHeight="1">
      <c r="B55" s="39"/>
      <c r="C55" s="40"/>
      <c r="D55" s="40"/>
      <c r="E55" s="40"/>
      <c r="F55" s="40"/>
      <c r="G55" s="40"/>
      <c r="H55" s="40"/>
      <c r="I55" s="146"/>
      <c r="J55" s="40"/>
      <c r="K55" s="40"/>
      <c r="L55" s="44"/>
    </row>
    <row r="56" s="1" customFormat="1" ht="12" customHeight="1">
      <c r="B56" s="39"/>
      <c r="C56" s="33" t="s">
        <v>21</v>
      </c>
      <c r="D56" s="40"/>
      <c r="E56" s="40"/>
      <c r="F56" s="28" t="str">
        <f>F14</f>
        <v>VD Orlík</v>
      </c>
      <c r="G56" s="40"/>
      <c r="H56" s="40"/>
      <c r="I56" s="148" t="s">
        <v>23</v>
      </c>
      <c r="J56" s="72" t="str">
        <f>IF(J14="","",J14)</f>
        <v>25. 4. 2019</v>
      </c>
      <c r="K56" s="40"/>
      <c r="L56" s="44"/>
    </row>
    <row r="57" s="1" customFormat="1" ht="6.96" customHeight="1">
      <c r="B57" s="39"/>
      <c r="C57" s="40"/>
      <c r="D57" s="40"/>
      <c r="E57" s="40"/>
      <c r="F57" s="40"/>
      <c r="G57" s="40"/>
      <c r="H57" s="40"/>
      <c r="I57" s="146"/>
      <c r="J57" s="40"/>
      <c r="K57" s="40"/>
      <c r="L57" s="44"/>
    </row>
    <row r="58" s="1" customFormat="1" ht="15.15" customHeight="1">
      <c r="B58" s="39"/>
      <c r="C58" s="33" t="s">
        <v>25</v>
      </c>
      <c r="D58" s="40"/>
      <c r="E58" s="40"/>
      <c r="F58" s="28" t="str">
        <f>E17</f>
        <v>Povodí Vltavy, státní podnik</v>
      </c>
      <c r="G58" s="40"/>
      <c r="H58" s="40"/>
      <c r="I58" s="148" t="s">
        <v>33</v>
      </c>
      <c r="J58" s="37" t="str">
        <f>E23</f>
        <v>AQUATIS a. s.</v>
      </c>
      <c r="K58" s="40"/>
      <c r="L58" s="44"/>
    </row>
    <row r="59" s="1" customFormat="1" ht="15.15" customHeight="1">
      <c r="B59" s="39"/>
      <c r="C59" s="33" t="s">
        <v>31</v>
      </c>
      <c r="D59" s="40"/>
      <c r="E59" s="40"/>
      <c r="F59" s="28" t="str">
        <f>IF(E20="","",E20)</f>
        <v>Vyplň údaj</v>
      </c>
      <c r="G59" s="40"/>
      <c r="H59" s="40"/>
      <c r="I59" s="148" t="s">
        <v>38</v>
      </c>
      <c r="J59" s="37" t="str">
        <f>E26</f>
        <v xml:space="preserve"> </v>
      </c>
      <c r="K59" s="40"/>
      <c r="L59" s="44"/>
    </row>
    <row r="60" s="1" customFormat="1" ht="10.32" customHeight="1">
      <c r="B60" s="39"/>
      <c r="C60" s="40"/>
      <c r="D60" s="40"/>
      <c r="E60" s="40"/>
      <c r="F60" s="40"/>
      <c r="G60" s="40"/>
      <c r="H60" s="40"/>
      <c r="I60" s="146"/>
      <c r="J60" s="40"/>
      <c r="K60" s="40"/>
      <c r="L60" s="44"/>
    </row>
    <row r="61" s="1" customFormat="1" ht="29.28" customHeight="1">
      <c r="B61" s="39"/>
      <c r="C61" s="176" t="s">
        <v>107</v>
      </c>
      <c r="D61" s="177"/>
      <c r="E61" s="177"/>
      <c r="F61" s="177"/>
      <c r="G61" s="177"/>
      <c r="H61" s="177"/>
      <c r="I61" s="178"/>
      <c r="J61" s="179" t="s">
        <v>108</v>
      </c>
      <c r="K61" s="177"/>
      <c r="L61" s="44"/>
    </row>
    <row r="62" s="1" customFormat="1" ht="10.32" customHeight="1">
      <c r="B62" s="39"/>
      <c r="C62" s="40"/>
      <c r="D62" s="40"/>
      <c r="E62" s="40"/>
      <c r="F62" s="40"/>
      <c r="G62" s="40"/>
      <c r="H62" s="40"/>
      <c r="I62" s="146"/>
      <c r="J62" s="40"/>
      <c r="K62" s="40"/>
      <c r="L62" s="44"/>
    </row>
    <row r="63" s="1" customFormat="1" ht="22.8" customHeight="1">
      <c r="B63" s="39"/>
      <c r="C63" s="180" t="s">
        <v>74</v>
      </c>
      <c r="D63" s="40"/>
      <c r="E63" s="40"/>
      <c r="F63" s="40"/>
      <c r="G63" s="40"/>
      <c r="H63" s="40"/>
      <c r="I63" s="146"/>
      <c r="J63" s="102">
        <f>J90</f>
        <v>0</v>
      </c>
      <c r="K63" s="40"/>
      <c r="L63" s="44"/>
      <c r="AU63" s="18" t="s">
        <v>109</v>
      </c>
    </row>
    <row r="64" s="8" customFormat="1" ht="24.96" customHeight="1">
      <c r="B64" s="181"/>
      <c r="C64" s="182"/>
      <c r="D64" s="183" t="s">
        <v>185</v>
      </c>
      <c r="E64" s="184"/>
      <c r="F64" s="184"/>
      <c r="G64" s="184"/>
      <c r="H64" s="184"/>
      <c r="I64" s="185"/>
      <c r="J64" s="186">
        <f>J91</f>
        <v>0</v>
      </c>
      <c r="K64" s="182"/>
      <c r="L64" s="187"/>
    </row>
    <row r="65" s="8" customFormat="1" ht="24.96" customHeight="1">
      <c r="B65" s="181"/>
      <c r="C65" s="182"/>
      <c r="D65" s="183" t="s">
        <v>186</v>
      </c>
      <c r="E65" s="184"/>
      <c r="F65" s="184"/>
      <c r="G65" s="184"/>
      <c r="H65" s="184"/>
      <c r="I65" s="185"/>
      <c r="J65" s="186">
        <f>J98</f>
        <v>0</v>
      </c>
      <c r="K65" s="182"/>
      <c r="L65" s="187"/>
    </row>
    <row r="66" s="8" customFormat="1" ht="24.96" customHeight="1">
      <c r="B66" s="181"/>
      <c r="C66" s="182"/>
      <c r="D66" s="183" t="s">
        <v>187</v>
      </c>
      <c r="E66" s="184"/>
      <c r="F66" s="184"/>
      <c r="G66" s="184"/>
      <c r="H66" s="184"/>
      <c r="I66" s="185"/>
      <c r="J66" s="186">
        <f>J101</f>
        <v>0</v>
      </c>
      <c r="K66" s="182"/>
      <c r="L66" s="187"/>
    </row>
    <row r="67" s="9" customFormat="1" ht="19.92" customHeight="1">
      <c r="B67" s="188"/>
      <c r="C67" s="125"/>
      <c r="D67" s="189" t="s">
        <v>188</v>
      </c>
      <c r="E67" s="190"/>
      <c r="F67" s="190"/>
      <c r="G67" s="190"/>
      <c r="H67" s="190"/>
      <c r="I67" s="191"/>
      <c r="J67" s="192">
        <f>J102</f>
        <v>0</v>
      </c>
      <c r="K67" s="125"/>
      <c r="L67" s="193"/>
    </row>
    <row r="68" s="9" customFormat="1" ht="19.92" customHeight="1">
      <c r="B68" s="188"/>
      <c r="C68" s="125"/>
      <c r="D68" s="189" t="s">
        <v>189</v>
      </c>
      <c r="E68" s="190"/>
      <c r="F68" s="190"/>
      <c r="G68" s="190"/>
      <c r="H68" s="190"/>
      <c r="I68" s="191"/>
      <c r="J68" s="192">
        <f>J109</f>
        <v>0</v>
      </c>
      <c r="K68" s="125"/>
      <c r="L68" s="193"/>
    </row>
    <row r="69" s="1" customFormat="1" ht="21.84" customHeight="1">
      <c r="B69" s="39"/>
      <c r="C69" s="40"/>
      <c r="D69" s="40"/>
      <c r="E69" s="40"/>
      <c r="F69" s="40"/>
      <c r="G69" s="40"/>
      <c r="H69" s="40"/>
      <c r="I69" s="146"/>
      <c r="J69" s="40"/>
      <c r="K69" s="40"/>
      <c r="L69" s="44"/>
    </row>
    <row r="70" s="1" customFormat="1" ht="6.96" customHeight="1">
      <c r="B70" s="59"/>
      <c r="C70" s="60"/>
      <c r="D70" s="60"/>
      <c r="E70" s="60"/>
      <c r="F70" s="60"/>
      <c r="G70" s="60"/>
      <c r="H70" s="60"/>
      <c r="I70" s="171"/>
      <c r="J70" s="60"/>
      <c r="K70" s="60"/>
      <c r="L70" s="44"/>
    </row>
    <row r="74" s="1" customFormat="1" ht="6.96" customHeight="1">
      <c r="B74" s="61"/>
      <c r="C74" s="62"/>
      <c r="D74" s="62"/>
      <c r="E74" s="62"/>
      <c r="F74" s="62"/>
      <c r="G74" s="62"/>
      <c r="H74" s="62"/>
      <c r="I74" s="174"/>
      <c r="J74" s="62"/>
      <c r="K74" s="62"/>
      <c r="L74" s="44"/>
    </row>
    <row r="75" s="1" customFormat="1" ht="24.96" customHeight="1">
      <c r="B75" s="39"/>
      <c r="C75" s="24" t="s">
        <v>115</v>
      </c>
      <c r="D75" s="40"/>
      <c r="E75" s="40"/>
      <c r="F75" s="40"/>
      <c r="G75" s="40"/>
      <c r="H75" s="40"/>
      <c r="I75" s="146"/>
      <c r="J75" s="40"/>
      <c r="K75" s="40"/>
      <c r="L75" s="44"/>
    </row>
    <row r="76" s="1" customFormat="1" ht="6.96" customHeight="1">
      <c r="B76" s="39"/>
      <c r="C76" s="40"/>
      <c r="D76" s="40"/>
      <c r="E76" s="40"/>
      <c r="F76" s="40"/>
      <c r="G76" s="40"/>
      <c r="H76" s="40"/>
      <c r="I76" s="146"/>
      <c r="J76" s="40"/>
      <c r="K76" s="40"/>
      <c r="L76" s="44"/>
    </row>
    <row r="77" s="1" customFormat="1" ht="12" customHeight="1">
      <c r="B77" s="39"/>
      <c r="C77" s="33" t="s">
        <v>16</v>
      </c>
      <c r="D77" s="40"/>
      <c r="E77" s="40"/>
      <c r="F77" s="40"/>
      <c r="G77" s="40"/>
      <c r="H77" s="40"/>
      <c r="I77" s="146"/>
      <c r="J77" s="40"/>
      <c r="K77" s="40"/>
      <c r="L77" s="44"/>
    </row>
    <row r="78" s="1" customFormat="1" ht="16.5" customHeight="1">
      <c r="B78" s="39"/>
      <c r="C78" s="40"/>
      <c r="D78" s="40"/>
      <c r="E78" s="175" t="str">
        <f>E7</f>
        <v>VD Orlík - rekonstrukce kuželových uzávěrů v RCH2 a ICH1</v>
      </c>
      <c r="F78" s="33"/>
      <c r="G78" s="33"/>
      <c r="H78" s="33"/>
      <c r="I78" s="146"/>
      <c r="J78" s="40"/>
      <c r="K78" s="40"/>
      <c r="L78" s="44"/>
    </row>
    <row r="79" ht="12" customHeight="1">
      <c r="B79" s="22"/>
      <c r="C79" s="33" t="s">
        <v>102</v>
      </c>
      <c r="D79" s="23"/>
      <c r="E79" s="23"/>
      <c r="F79" s="23"/>
      <c r="G79" s="23"/>
      <c r="H79" s="23"/>
      <c r="I79" s="138"/>
      <c r="J79" s="23"/>
      <c r="K79" s="23"/>
      <c r="L79" s="21"/>
    </row>
    <row r="80" s="1" customFormat="1" ht="16.5" customHeight="1">
      <c r="B80" s="39"/>
      <c r="C80" s="40"/>
      <c r="D80" s="40"/>
      <c r="E80" s="175" t="s">
        <v>103</v>
      </c>
      <c r="F80" s="40"/>
      <c r="G80" s="40"/>
      <c r="H80" s="40"/>
      <c r="I80" s="146"/>
      <c r="J80" s="40"/>
      <c r="K80" s="40"/>
      <c r="L80" s="44"/>
    </row>
    <row r="81" s="1" customFormat="1" ht="12" customHeight="1">
      <c r="B81" s="39"/>
      <c r="C81" s="33" t="s">
        <v>104</v>
      </c>
      <c r="D81" s="40"/>
      <c r="E81" s="40"/>
      <c r="F81" s="40"/>
      <c r="G81" s="40"/>
      <c r="H81" s="40"/>
      <c r="I81" s="146"/>
      <c r="J81" s="40"/>
      <c r="K81" s="40"/>
      <c r="L81" s="44"/>
    </row>
    <row r="82" s="1" customFormat="1" ht="16.5" customHeight="1">
      <c r="B82" s="39"/>
      <c r="C82" s="40"/>
      <c r="D82" s="40"/>
      <c r="E82" s="69" t="str">
        <f>E11</f>
        <v>DPS 01.2 - Uzávěr v ICH 1</v>
      </c>
      <c r="F82" s="40"/>
      <c r="G82" s="40"/>
      <c r="H82" s="40"/>
      <c r="I82" s="146"/>
      <c r="J82" s="40"/>
      <c r="K82" s="40"/>
      <c r="L82" s="44"/>
    </row>
    <row r="83" s="1" customFormat="1" ht="6.96" customHeight="1">
      <c r="B83" s="39"/>
      <c r="C83" s="40"/>
      <c r="D83" s="40"/>
      <c r="E83" s="40"/>
      <c r="F83" s="40"/>
      <c r="G83" s="40"/>
      <c r="H83" s="40"/>
      <c r="I83" s="146"/>
      <c r="J83" s="40"/>
      <c r="K83" s="40"/>
      <c r="L83" s="44"/>
    </row>
    <row r="84" s="1" customFormat="1" ht="12" customHeight="1">
      <c r="B84" s="39"/>
      <c r="C84" s="33" t="s">
        <v>21</v>
      </c>
      <c r="D84" s="40"/>
      <c r="E84" s="40"/>
      <c r="F84" s="28" t="str">
        <f>F14</f>
        <v>VD Orlík</v>
      </c>
      <c r="G84" s="40"/>
      <c r="H84" s="40"/>
      <c r="I84" s="148" t="s">
        <v>23</v>
      </c>
      <c r="J84" s="72" t="str">
        <f>IF(J14="","",J14)</f>
        <v>25. 4. 2019</v>
      </c>
      <c r="K84" s="40"/>
      <c r="L84" s="44"/>
    </row>
    <row r="85" s="1" customFormat="1" ht="6.96" customHeight="1">
      <c r="B85" s="39"/>
      <c r="C85" s="40"/>
      <c r="D85" s="40"/>
      <c r="E85" s="40"/>
      <c r="F85" s="40"/>
      <c r="G85" s="40"/>
      <c r="H85" s="40"/>
      <c r="I85" s="146"/>
      <c r="J85" s="40"/>
      <c r="K85" s="40"/>
      <c r="L85" s="44"/>
    </row>
    <row r="86" s="1" customFormat="1" ht="15.15" customHeight="1">
      <c r="B86" s="39"/>
      <c r="C86" s="33" t="s">
        <v>25</v>
      </c>
      <c r="D86" s="40"/>
      <c r="E86" s="40"/>
      <c r="F86" s="28" t="str">
        <f>E17</f>
        <v>Povodí Vltavy, státní podnik</v>
      </c>
      <c r="G86" s="40"/>
      <c r="H86" s="40"/>
      <c r="I86" s="148" t="s">
        <v>33</v>
      </c>
      <c r="J86" s="37" t="str">
        <f>E23</f>
        <v>AQUATIS a. s.</v>
      </c>
      <c r="K86" s="40"/>
      <c r="L86" s="44"/>
    </row>
    <row r="87" s="1" customFormat="1" ht="15.15" customHeight="1">
      <c r="B87" s="39"/>
      <c r="C87" s="33" t="s">
        <v>31</v>
      </c>
      <c r="D87" s="40"/>
      <c r="E87" s="40"/>
      <c r="F87" s="28" t="str">
        <f>IF(E20="","",E20)</f>
        <v>Vyplň údaj</v>
      </c>
      <c r="G87" s="40"/>
      <c r="H87" s="40"/>
      <c r="I87" s="148" t="s">
        <v>38</v>
      </c>
      <c r="J87" s="37" t="str">
        <f>E26</f>
        <v xml:space="preserve"> </v>
      </c>
      <c r="K87" s="40"/>
      <c r="L87" s="44"/>
    </row>
    <row r="88" s="1" customFormat="1" ht="10.32" customHeight="1">
      <c r="B88" s="39"/>
      <c r="C88" s="40"/>
      <c r="D88" s="40"/>
      <c r="E88" s="40"/>
      <c r="F88" s="40"/>
      <c r="G88" s="40"/>
      <c r="H88" s="40"/>
      <c r="I88" s="146"/>
      <c r="J88" s="40"/>
      <c r="K88" s="40"/>
      <c r="L88" s="44"/>
    </row>
    <row r="89" s="10" customFormat="1" ht="29.28" customHeight="1">
      <c r="B89" s="194"/>
      <c r="C89" s="195" t="s">
        <v>116</v>
      </c>
      <c r="D89" s="196" t="s">
        <v>61</v>
      </c>
      <c r="E89" s="196" t="s">
        <v>57</v>
      </c>
      <c r="F89" s="196" t="s">
        <v>58</v>
      </c>
      <c r="G89" s="196" t="s">
        <v>117</v>
      </c>
      <c r="H89" s="196" t="s">
        <v>118</v>
      </c>
      <c r="I89" s="197" t="s">
        <v>119</v>
      </c>
      <c r="J89" s="196" t="s">
        <v>108</v>
      </c>
      <c r="K89" s="198" t="s">
        <v>120</v>
      </c>
      <c r="L89" s="199"/>
      <c r="M89" s="92" t="s">
        <v>19</v>
      </c>
      <c r="N89" s="93" t="s">
        <v>46</v>
      </c>
      <c r="O89" s="93" t="s">
        <v>121</v>
      </c>
      <c r="P89" s="93" t="s">
        <v>122</v>
      </c>
      <c r="Q89" s="93" t="s">
        <v>123</v>
      </c>
      <c r="R89" s="93" t="s">
        <v>124</v>
      </c>
      <c r="S89" s="93" t="s">
        <v>125</v>
      </c>
      <c r="T89" s="94" t="s">
        <v>126</v>
      </c>
    </row>
    <row r="90" s="1" customFormat="1" ht="22.8" customHeight="1">
      <c r="B90" s="39"/>
      <c r="C90" s="99" t="s">
        <v>127</v>
      </c>
      <c r="D90" s="40"/>
      <c r="E90" s="40"/>
      <c r="F90" s="40"/>
      <c r="G90" s="40"/>
      <c r="H90" s="40"/>
      <c r="I90" s="146"/>
      <c r="J90" s="200">
        <f>BK90</f>
        <v>0</v>
      </c>
      <c r="K90" s="40"/>
      <c r="L90" s="44"/>
      <c r="M90" s="95"/>
      <c r="N90" s="96"/>
      <c r="O90" s="96"/>
      <c r="P90" s="201">
        <f>P91+P98+P101</f>
        <v>0</v>
      </c>
      <c r="Q90" s="96"/>
      <c r="R90" s="201">
        <f>R91+R98+R101</f>
        <v>0</v>
      </c>
      <c r="S90" s="96"/>
      <c r="T90" s="202">
        <f>T91+T98+T101</f>
        <v>0</v>
      </c>
      <c r="AT90" s="18" t="s">
        <v>75</v>
      </c>
      <c r="AU90" s="18" t="s">
        <v>109</v>
      </c>
      <c r="BK90" s="203">
        <f>BK91+BK98+BK101</f>
        <v>0</v>
      </c>
    </row>
    <row r="91" s="11" customFormat="1" ht="25.92" customHeight="1">
      <c r="B91" s="204"/>
      <c r="C91" s="205"/>
      <c r="D91" s="206" t="s">
        <v>75</v>
      </c>
      <c r="E91" s="207" t="s">
        <v>190</v>
      </c>
      <c r="F91" s="207" t="s">
        <v>129</v>
      </c>
      <c r="G91" s="205"/>
      <c r="H91" s="205"/>
      <c r="I91" s="208"/>
      <c r="J91" s="209">
        <f>BK91</f>
        <v>0</v>
      </c>
      <c r="K91" s="205"/>
      <c r="L91" s="210"/>
      <c r="M91" s="211"/>
      <c r="N91" s="212"/>
      <c r="O91" s="212"/>
      <c r="P91" s="213">
        <f>SUM(P92:P97)</f>
        <v>0</v>
      </c>
      <c r="Q91" s="212"/>
      <c r="R91" s="213">
        <f>SUM(R92:R97)</f>
        <v>0</v>
      </c>
      <c r="S91" s="212"/>
      <c r="T91" s="214">
        <f>SUM(T92:T97)</f>
        <v>0</v>
      </c>
      <c r="AR91" s="215" t="s">
        <v>130</v>
      </c>
      <c r="AT91" s="216" t="s">
        <v>75</v>
      </c>
      <c r="AU91" s="216" t="s">
        <v>76</v>
      </c>
      <c r="AY91" s="215" t="s">
        <v>131</v>
      </c>
      <c r="BK91" s="217">
        <f>SUM(BK92:BK97)</f>
        <v>0</v>
      </c>
    </row>
    <row r="92" s="1" customFormat="1" ht="16.5" customHeight="1">
      <c r="B92" s="39"/>
      <c r="C92" s="218" t="s">
        <v>83</v>
      </c>
      <c r="D92" s="218" t="s">
        <v>132</v>
      </c>
      <c r="E92" s="219" t="s">
        <v>191</v>
      </c>
      <c r="F92" s="220" t="s">
        <v>134</v>
      </c>
      <c r="G92" s="221" t="s">
        <v>135</v>
      </c>
      <c r="H92" s="222">
        <v>1</v>
      </c>
      <c r="I92" s="223"/>
      <c r="J92" s="224">
        <f>ROUND(I92*H92,2)</f>
        <v>0</v>
      </c>
      <c r="K92" s="220" t="s">
        <v>19</v>
      </c>
      <c r="L92" s="44"/>
      <c r="M92" s="225" t="s">
        <v>19</v>
      </c>
      <c r="N92" s="226" t="s">
        <v>47</v>
      </c>
      <c r="O92" s="84"/>
      <c r="P92" s="227">
        <f>O92*H92</f>
        <v>0</v>
      </c>
      <c r="Q92" s="227">
        <v>0</v>
      </c>
      <c r="R92" s="227">
        <f>Q92*H92</f>
        <v>0</v>
      </c>
      <c r="S92" s="227">
        <v>0</v>
      </c>
      <c r="T92" s="228">
        <f>S92*H92</f>
        <v>0</v>
      </c>
      <c r="AR92" s="229" t="s">
        <v>136</v>
      </c>
      <c r="AT92" s="229" t="s">
        <v>132</v>
      </c>
      <c r="AU92" s="229" t="s">
        <v>83</v>
      </c>
      <c r="AY92" s="18" t="s">
        <v>131</v>
      </c>
      <c r="BE92" s="230">
        <f>IF(N92="základní",J92,0)</f>
        <v>0</v>
      </c>
      <c r="BF92" s="230">
        <f>IF(N92="snížená",J92,0)</f>
        <v>0</v>
      </c>
      <c r="BG92" s="230">
        <f>IF(N92="zákl. přenesená",J92,0)</f>
        <v>0</v>
      </c>
      <c r="BH92" s="230">
        <f>IF(N92="sníž. přenesená",J92,0)</f>
        <v>0</v>
      </c>
      <c r="BI92" s="230">
        <f>IF(N92="nulová",J92,0)</f>
        <v>0</v>
      </c>
      <c r="BJ92" s="18" t="s">
        <v>83</v>
      </c>
      <c r="BK92" s="230">
        <f>ROUND(I92*H92,2)</f>
        <v>0</v>
      </c>
      <c r="BL92" s="18" t="s">
        <v>136</v>
      </c>
      <c r="BM92" s="229" t="s">
        <v>192</v>
      </c>
    </row>
    <row r="93" s="1" customFormat="1">
      <c r="B93" s="39"/>
      <c r="C93" s="40"/>
      <c r="D93" s="231" t="s">
        <v>138</v>
      </c>
      <c r="E93" s="40"/>
      <c r="F93" s="232" t="s">
        <v>193</v>
      </c>
      <c r="G93" s="40"/>
      <c r="H93" s="40"/>
      <c r="I93" s="146"/>
      <c r="J93" s="40"/>
      <c r="K93" s="40"/>
      <c r="L93" s="44"/>
      <c r="M93" s="233"/>
      <c r="N93" s="84"/>
      <c r="O93" s="84"/>
      <c r="P93" s="84"/>
      <c r="Q93" s="84"/>
      <c r="R93" s="84"/>
      <c r="S93" s="84"/>
      <c r="T93" s="85"/>
      <c r="AT93" s="18" t="s">
        <v>138</v>
      </c>
      <c r="AU93" s="18" t="s">
        <v>83</v>
      </c>
    </row>
    <row r="94" s="1" customFormat="1" ht="16.5" customHeight="1">
      <c r="B94" s="39"/>
      <c r="C94" s="218" t="s">
        <v>85</v>
      </c>
      <c r="D94" s="218" t="s">
        <v>132</v>
      </c>
      <c r="E94" s="219" t="s">
        <v>194</v>
      </c>
      <c r="F94" s="220" t="s">
        <v>141</v>
      </c>
      <c r="G94" s="221" t="s">
        <v>135</v>
      </c>
      <c r="H94" s="222">
        <v>1</v>
      </c>
      <c r="I94" s="223"/>
      <c r="J94" s="224">
        <f>ROUND(I94*H94,2)</f>
        <v>0</v>
      </c>
      <c r="K94" s="220" t="s">
        <v>19</v>
      </c>
      <c r="L94" s="44"/>
      <c r="M94" s="225" t="s">
        <v>19</v>
      </c>
      <c r="N94" s="226" t="s">
        <v>47</v>
      </c>
      <c r="O94" s="84"/>
      <c r="P94" s="227">
        <f>O94*H94</f>
        <v>0</v>
      </c>
      <c r="Q94" s="227">
        <v>0</v>
      </c>
      <c r="R94" s="227">
        <f>Q94*H94</f>
        <v>0</v>
      </c>
      <c r="S94" s="227">
        <v>0</v>
      </c>
      <c r="T94" s="228">
        <f>S94*H94</f>
        <v>0</v>
      </c>
      <c r="AR94" s="229" t="s">
        <v>136</v>
      </c>
      <c r="AT94" s="229" t="s">
        <v>132</v>
      </c>
      <c r="AU94" s="229" t="s">
        <v>83</v>
      </c>
      <c r="AY94" s="18" t="s">
        <v>131</v>
      </c>
      <c r="BE94" s="230">
        <f>IF(N94="základní",J94,0)</f>
        <v>0</v>
      </c>
      <c r="BF94" s="230">
        <f>IF(N94="snížená",J94,0)</f>
        <v>0</v>
      </c>
      <c r="BG94" s="230">
        <f>IF(N94="zákl. přenesená",J94,0)</f>
        <v>0</v>
      </c>
      <c r="BH94" s="230">
        <f>IF(N94="sníž. přenesená",J94,0)</f>
        <v>0</v>
      </c>
      <c r="BI94" s="230">
        <f>IF(N94="nulová",J94,0)</f>
        <v>0</v>
      </c>
      <c r="BJ94" s="18" t="s">
        <v>83</v>
      </c>
      <c r="BK94" s="230">
        <f>ROUND(I94*H94,2)</f>
        <v>0</v>
      </c>
      <c r="BL94" s="18" t="s">
        <v>136</v>
      </c>
      <c r="BM94" s="229" t="s">
        <v>195</v>
      </c>
    </row>
    <row r="95" s="1" customFormat="1">
      <c r="B95" s="39"/>
      <c r="C95" s="40"/>
      <c r="D95" s="231" t="s">
        <v>138</v>
      </c>
      <c r="E95" s="40"/>
      <c r="F95" s="232" t="s">
        <v>196</v>
      </c>
      <c r="G95" s="40"/>
      <c r="H95" s="40"/>
      <c r="I95" s="146"/>
      <c r="J95" s="40"/>
      <c r="K95" s="40"/>
      <c r="L95" s="44"/>
      <c r="M95" s="233"/>
      <c r="N95" s="84"/>
      <c r="O95" s="84"/>
      <c r="P95" s="84"/>
      <c r="Q95" s="84"/>
      <c r="R95" s="84"/>
      <c r="S95" s="84"/>
      <c r="T95" s="85"/>
      <c r="AT95" s="18" t="s">
        <v>138</v>
      </c>
      <c r="AU95" s="18" t="s">
        <v>83</v>
      </c>
    </row>
    <row r="96" s="1" customFormat="1" ht="16.5" customHeight="1">
      <c r="B96" s="39"/>
      <c r="C96" s="218" t="s">
        <v>130</v>
      </c>
      <c r="D96" s="218" t="s">
        <v>132</v>
      </c>
      <c r="E96" s="219" t="s">
        <v>197</v>
      </c>
      <c r="F96" s="220" t="s">
        <v>144</v>
      </c>
      <c r="G96" s="221" t="s">
        <v>135</v>
      </c>
      <c r="H96" s="222">
        <v>1</v>
      </c>
      <c r="I96" s="223"/>
      <c r="J96" s="224">
        <f>ROUND(I96*H96,2)</f>
        <v>0</v>
      </c>
      <c r="K96" s="220" t="s">
        <v>19</v>
      </c>
      <c r="L96" s="44"/>
      <c r="M96" s="225" t="s">
        <v>19</v>
      </c>
      <c r="N96" s="226" t="s">
        <v>47</v>
      </c>
      <c r="O96" s="84"/>
      <c r="P96" s="227">
        <f>O96*H96</f>
        <v>0</v>
      </c>
      <c r="Q96" s="227">
        <v>0</v>
      </c>
      <c r="R96" s="227">
        <f>Q96*H96</f>
        <v>0</v>
      </c>
      <c r="S96" s="227">
        <v>0</v>
      </c>
      <c r="T96" s="228">
        <f>S96*H96</f>
        <v>0</v>
      </c>
      <c r="AR96" s="229" t="s">
        <v>136</v>
      </c>
      <c r="AT96" s="229" t="s">
        <v>132</v>
      </c>
      <c r="AU96" s="229" t="s">
        <v>83</v>
      </c>
      <c r="AY96" s="18" t="s">
        <v>131</v>
      </c>
      <c r="BE96" s="230">
        <f>IF(N96="základní",J96,0)</f>
        <v>0</v>
      </c>
      <c r="BF96" s="230">
        <f>IF(N96="snížená",J96,0)</f>
        <v>0</v>
      </c>
      <c r="BG96" s="230">
        <f>IF(N96="zákl. přenesená",J96,0)</f>
        <v>0</v>
      </c>
      <c r="BH96" s="230">
        <f>IF(N96="sníž. přenesená",J96,0)</f>
        <v>0</v>
      </c>
      <c r="BI96" s="230">
        <f>IF(N96="nulová",J96,0)</f>
        <v>0</v>
      </c>
      <c r="BJ96" s="18" t="s">
        <v>83</v>
      </c>
      <c r="BK96" s="230">
        <f>ROUND(I96*H96,2)</f>
        <v>0</v>
      </c>
      <c r="BL96" s="18" t="s">
        <v>136</v>
      </c>
      <c r="BM96" s="229" t="s">
        <v>198</v>
      </c>
    </row>
    <row r="97" s="1" customFormat="1">
      <c r="B97" s="39"/>
      <c r="C97" s="40"/>
      <c r="D97" s="231" t="s">
        <v>138</v>
      </c>
      <c r="E97" s="40"/>
      <c r="F97" s="232" t="s">
        <v>196</v>
      </c>
      <c r="G97" s="40"/>
      <c r="H97" s="40"/>
      <c r="I97" s="146"/>
      <c r="J97" s="40"/>
      <c r="K97" s="40"/>
      <c r="L97" s="44"/>
      <c r="M97" s="233"/>
      <c r="N97" s="84"/>
      <c r="O97" s="84"/>
      <c r="P97" s="84"/>
      <c r="Q97" s="84"/>
      <c r="R97" s="84"/>
      <c r="S97" s="84"/>
      <c r="T97" s="85"/>
      <c r="AT97" s="18" t="s">
        <v>138</v>
      </c>
      <c r="AU97" s="18" t="s">
        <v>83</v>
      </c>
    </row>
    <row r="98" s="11" customFormat="1" ht="25.92" customHeight="1">
      <c r="B98" s="204"/>
      <c r="C98" s="205"/>
      <c r="D98" s="206" t="s">
        <v>75</v>
      </c>
      <c r="E98" s="207" t="s">
        <v>199</v>
      </c>
      <c r="F98" s="207" t="s">
        <v>147</v>
      </c>
      <c r="G98" s="205"/>
      <c r="H98" s="205"/>
      <c r="I98" s="208"/>
      <c r="J98" s="209">
        <f>BK98</f>
        <v>0</v>
      </c>
      <c r="K98" s="205"/>
      <c r="L98" s="210"/>
      <c r="M98" s="211"/>
      <c r="N98" s="212"/>
      <c r="O98" s="212"/>
      <c r="P98" s="213">
        <f>SUM(P99:P100)</f>
        <v>0</v>
      </c>
      <c r="Q98" s="212"/>
      <c r="R98" s="213">
        <f>SUM(R99:R100)</f>
        <v>0</v>
      </c>
      <c r="S98" s="212"/>
      <c r="T98" s="214">
        <f>SUM(T99:T100)</f>
        <v>0</v>
      </c>
      <c r="AR98" s="215" t="s">
        <v>130</v>
      </c>
      <c r="AT98" s="216" t="s">
        <v>75</v>
      </c>
      <c r="AU98" s="216" t="s">
        <v>76</v>
      </c>
      <c r="AY98" s="215" t="s">
        <v>131</v>
      </c>
      <c r="BK98" s="217">
        <f>SUM(BK99:BK100)</f>
        <v>0</v>
      </c>
    </row>
    <row r="99" s="1" customFormat="1" ht="16.5" customHeight="1">
      <c r="B99" s="39"/>
      <c r="C99" s="218" t="s">
        <v>148</v>
      </c>
      <c r="D99" s="218" t="s">
        <v>132</v>
      </c>
      <c r="E99" s="219" t="s">
        <v>200</v>
      </c>
      <c r="F99" s="220" t="s">
        <v>150</v>
      </c>
      <c r="G99" s="221" t="s">
        <v>135</v>
      </c>
      <c r="H99" s="222">
        <v>1</v>
      </c>
      <c r="I99" s="223"/>
      <c r="J99" s="224">
        <f>ROUND(I99*H99,2)</f>
        <v>0</v>
      </c>
      <c r="K99" s="220" t="s">
        <v>19</v>
      </c>
      <c r="L99" s="44"/>
      <c r="M99" s="225" t="s">
        <v>19</v>
      </c>
      <c r="N99" s="226" t="s">
        <v>47</v>
      </c>
      <c r="O99" s="84"/>
      <c r="P99" s="227">
        <f>O99*H99</f>
        <v>0</v>
      </c>
      <c r="Q99" s="227">
        <v>0</v>
      </c>
      <c r="R99" s="227">
        <f>Q99*H99</f>
        <v>0</v>
      </c>
      <c r="S99" s="227">
        <v>0</v>
      </c>
      <c r="T99" s="228">
        <f>S99*H99</f>
        <v>0</v>
      </c>
      <c r="AR99" s="229" t="s">
        <v>136</v>
      </c>
      <c r="AT99" s="229" t="s">
        <v>132</v>
      </c>
      <c r="AU99" s="229" t="s">
        <v>83</v>
      </c>
      <c r="AY99" s="18" t="s">
        <v>131</v>
      </c>
      <c r="BE99" s="230">
        <f>IF(N99="základní",J99,0)</f>
        <v>0</v>
      </c>
      <c r="BF99" s="230">
        <f>IF(N99="snížená",J99,0)</f>
        <v>0</v>
      </c>
      <c r="BG99" s="230">
        <f>IF(N99="zákl. přenesená",J99,0)</f>
        <v>0</v>
      </c>
      <c r="BH99" s="230">
        <f>IF(N99="sníž. přenesená",J99,0)</f>
        <v>0</v>
      </c>
      <c r="BI99" s="230">
        <f>IF(N99="nulová",J99,0)</f>
        <v>0</v>
      </c>
      <c r="BJ99" s="18" t="s">
        <v>83</v>
      </c>
      <c r="BK99" s="230">
        <f>ROUND(I99*H99,2)</f>
        <v>0</v>
      </c>
      <c r="BL99" s="18" t="s">
        <v>136</v>
      </c>
      <c r="BM99" s="229" t="s">
        <v>201</v>
      </c>
    </row>
    <row r="100" s="1" customFormat="1">
      <c r="B100" s="39"/>
      <c r="C100" s="40"/>
      <c r="D100" s="231" t="s">
        <v>138</v>
      </c>
      <c r="E100" s="40"/>
      <c r="F100" s="232" t="s">
        <v>196</v>
      </c>
      <c r="G100" s="40"/>
      <c r="H100" s="40"/>
      <c r="I100" s="146"/>
      <c r="J100" s="40"/>
      <c r="K100" s="40"/>
      <c r="L100" s="44"/>
      <c r="M100" s="233"/>
      <c r="N100" s="84"/>
      <c r="O100" s="84"/>
      <c r="P100" s="84"/>
      <c r="Q100" s="84"/>
      <c r="R100" s="84"/>
      <c r="S100" s="84"/>
      <c r="T100" s="85"/>
      <c r="AT100" s="18" t="s">
        <v>138</v>
      </c>
      <c r="AU100" s="18" t="s">
        <v>83</v>
      </c>
    </row>
    <row r="101" s="11" customFormat="1" ht="25.92" customHeight="1">
      <c r="B101" s="204"/>
      <c r="C101" s="205"/>
      <c r="D101" s="206" t="s">
        <v>75</v>
      </c>
      <c r="E101" s="207" t="s">
        <v>202</v>
      </c>
      <c r="F101" s="207" t="s">
        <v>167</v>
      </c>
      <c r="G101" s="205"/>
      <c r="H101" s="205"/>
      <c r="I101" s="208"/>
      <c r="J101" s="209">
        <f>BK101</f>
        <v>0</v>
      </c>
      <c r="K101" s="205"/>
      <c r="L101" s="210"/>
      <c r="M101" s="211"/>
      <c r="N101" s="212"/>
      <c r="O101" s="212"/>
      <c r="P101" s="213">
        <f>P102+P109</f>
        <v>0</v>
      </c>
      <c r="Q101" s="212"/>
      <c r="R101" s="213">
        <f>R102+R109</f>
        <v>0</v>
      </c>
      <c r="S101" s="212"/>
      <c r="T101" s="214">
        <f>T102+T109</f>
        <v>0</v>
      </c>
      <c r="AR101" s="215" t="s">
        <v>130</v>
      </c>
      <c r="AT101" s="216" t="s">
        <v>75</v>
      </c>
      <c r="AU101" s="216" t="s">
        <v>76</v>
      </c>
      <c r="AY101" s="215" t="s">
        <v>131</v>
      </c>
      <c r="BK101" s="217">
        <f>BK102+BK109</f>
        <v>0</v>
      </c>
    </row>
    <row r="102" s="11" customFormat="1" ht="22.8" customHeight="1">
      <c r="B102" s="204"/>
      <c r="C102" s="205"/>
      <c r="D102" s="206" t="s">
        <v>75</v>
      </c>
      <c r="E102" s="234" t="s">
        <v>203</v>
      </c>
      <c r="F102" s="234" t="s">
        <v>204</v>
      </c>
      <c r="G102" s="205"/>
      <c r="H102" s="205"/>
      <c r="I102" s="208"/>
      <c r="J102" s="235">
        <f>BK102</f>
        <v>0</v>
      </c>
      <c r="K102" s="205"/>
      <c r="L102" s="210"/>
      <c r="M102" s="211"/>
      <c r="N102" s="212"/>
      <c r="O102" s="212"/>
      <c r="P102" s="213">
        <f>SUM(P103:P108)</f>
        <v>0</v>
      </c>
      <c r="Q102" s="212"/>
      <c r="R102" s="213">
        <f>SUM(R103:R108)</f>
        <v>0</v>
      </c>
      <c r="S102" s="212"/>
      <c r="T102" s="214">
        <f>SUM(T103:T108)</f>
        <v>0</v>
      </c>
      <c r="AR102" s="215" t="s">
        <v>130</v>
      </c>
      <c r="AT102" s="216" t="s">
        <v>75</v>
      </c>
      <c r="AU102" s="216" t="s">
        <v>83</v>
      </c>
      <c r="AY102" s="215" t="s">
        <v>131</v>
      </c>
      <c r="BK102" s="217">
        <f>SUM(BK103:BK108)</f>
        <v>0</v>
      </c>
    </row>
    <row r="103" s="1" customFormat="1" ht="16.5" customHeight="1">
      <c r="B103" s="39"/>
      <c r="C103" s="218" t="s">
        <v>154</v>
      </c>
      <c r="D103" s="218" t="s">
        <v>132</v>
      </c>
      <c r="E103" s="219" t="s">
        <v>205</v>
      </c>
      <c r="F103" s="220" t="s">
        <v>172</v>
      </c>
      <c r="G103" s="221" t="s">
        <v>135</v>
      </c>
      <c r="H103" s="222">
        <v>1</v>
      </c>
      <c r="I103" s="223"/>
      <c r="J103" s="224">
        <f>ROUND(I103*H103,2)</f>
        <v>0</v>
      </c>
      <c r="K103" s="220" t="s">
        <v>19</v>
      </c>
      <c r="L103" s="44"/>
      <c r="M103" s="225" t="s">
        <v>19</v>
      </c>
      <c r="N103" s="226" t="s">
        <v>47</v>
      </c>
      <c r="O103" s="84"/>
      <c r="P103" s="227">
        <f>O103*H103</f>
        <v>0</v>
      </c>
      <c r="Q103" s="227">
        <v>0</v>
      </c>
      <c r="R103" s="227">
        <f>Q103*H103</f>
        <v>0</v>
      </c>
      <c r="S103" s="227">
        <v>0</v>
      </c>
      <c r="T103" s="228">
        <f>S103*H103</f>
        <v>0</v>
      </c>
      <c r="AR103" s="229" t="s">
        <v>136</v>
      </c>
      <c r="AT103" s="229" t="s">
        <v>132</v>
      </c>
      <c r="AU103" s="229" t="s">
        <v>85</v>
      </c>
      <c r="AY103" s="18" t="s">
        <v>131</v>
      </c>
      <c r="BE103" s="230">
        <f>IF(N103="základní",J103,0)</f>
        <v>0</v>
      </c>
      <c r="BF103" s="230">
        <f>IF(N103="snížená",J103,0)</f>
        <v>0</v>
      </c>
      <c r="BG103" s="230">
        <f>IF(N103="zákl. přenesená",J103,0)</f>
        <v>0</v>
      </c>
      <c r="BH103" s="230">
        <f>IF(N103="sníž. přenesená",J103,0)</f>
        <v>0</v>
      </c>
      <c r="BI103" s="230">
        <f>IF(N103="nulová",J103,0)</f>
        <v>0</v>
      </c>
      <c r="BJ103" s="18" t="s">
        <v>83</v>
      </c>
      <c r="BK103" s="230">
        <f>ROUND(I103*H103,2)</f>
        <v>0</v>
      </c>
      <c r="BL103" s="18" t="s">
        <v>136</v>
      </c>
      <c r="BM103" s="229" t="s">
        <v>206</v>
      </c>
    </row>
    <row r="104" s="1" customFormat="1">
      <c r="B104" s="39"/>
      <c r="C104" s="40"/>
      <c r="D104" s="231" t="s">
        <v>138</v>
      </c>
      <c r="E104" s="40"/>
      <c r="F104" s="232" t="s">
        <v>196</v>
      </c>
      <c r="G104" s="40"/>
      <c r="H104" s="40"/>
      <c r="I104" s="146"/>
      <c r="J104" s="40"/>
      <c r="K104" s="40"/>
      <c r="L104" s="44"/>
      <c r="M104" s="233"/>
      <c r="N104" s="84"/>
      <c r="O104" s="84"/>
      <c r="P104" s="84"/>
      <c r="Q104" s="84"/>
      <c r="R104" s="84"/>
      <c r="S104" s="84"/>
      <c r="T104" s="85"/>
      <c r="AT104" s="18" t="s">
        <v>138</v>
      </c>
      <c r="AU104" s="18" t="s">
        <v>85</v>
      </c>
    </row>
    <row r="105" s="1" customFormat="1" ht="16.5" customHeight="1">
      <c r="B105" s="39"/>
      <c r="C105" s="218" t="s">
        <v>158</v>
      </c>
      <c r="D105" s="218" t="s">
        <v>132</v>
      </c>
      <c r="E105" s="219" t="s">
        <v>207</v>
      </c>
      <c r="F105" s="220" t="s">
        <v>208</v>
      </c>
      <c r="G105" s="221" t="s">
        <v>177</v>
      </c>
      <c r="H105" s="222">
        <v>3</v>
      </c>
      <c r="I105" s="223"/>
      <c r="J105" s="224">
        <f>ROUND(I105*H105,2)</f>
        <v>0</v>
      </c>
      <c r="K105" s="220" t="s">
        <v>19</v>
      </c>
      <c r="L105" s="44"/>
      <c r="M105" s="225" t="s">
        <v>19</v>
      </c>
      <c r="N105" s="226" t="s">
        <v>47</v>
      </c>
      <c r="O105" s="84"/>
      <c r="P105" s="227">
        <f>O105*H105</f>
        <v>0</v>
      </c>
      <c r="Q105" s="227">
        <v>0</v>
      </c>
      <c r="R105" s="227">
        <f>Q105*H105</f>
        <v>0</v>
      </c>
      <c r="S105" s="227">
        <v>0</v>
      </c>
      <c r="T105" s="228">
        <f>S105*H105</f>
        <v>0</v>
      </c>
      <c r="AR105" s="229" t="s">
        <v>136</v>
      </c>
      <c r="AT105" s="229" t="s">
        <v>132</v>
      </c>
      <c r="AU105" s="229" t="s">
        <v>85</v>
      </c>
      <c r="AY105" s="18" t="s">
        <v>131</v>
      </c>
      <c r="BE105" s="230">
        <f>IF(N105="základní",J105,0)</f>
        <v>0</v>
      </c>
      <c r="BF105" s="230">
        <f>IF(N105="snížená",J105,0)</f>
        <v>0</v>
      </c>
      <c r="BG105" s="230">
        <f>IF(N105="zákl. přenesená",J105,0)</f>
        <v>0</v>
      </c>
      <c r="BH105" s="230">
        <f>IF(N105="sníž. přenesená",J105,0)</f>
        <v>0</v>
      </c>
      <c r="BI105" s="230">
        <f>IF(N105="nulová",J105,0)</f>
        <v>0</v>
      </c>
      <c r="BJ105" s="18" t="s">
        <v>83</v>
      </c>
      <c r="BK105" s="230">
        <f>ROUND(I105*H105,2)</f>
        <v>0</v>
      </c>
      <c r="BL105" s="18" t="s">
        <v>136</v>
      </c>
      <c r="BM105" s="229" t="s">
        <v>209</v>
      </c>
    </row>
    <row r="106" s="1" customFormat="1">
      <c r="B106" s="39"/>
      <c r="C106" s="40"/>
      <c r="D106" s="231" t="s">
        <v>138</v>
      </c>
      <c r="E106" s="40"/>
      <c r="F106" s="232" t="s">
        <v>196</v>
      </c>
      <c r="G106" s="40"/>
      <c r="H106" s="40"/>
      <c r="I106" s="146"/>
      <c r="J106" s="40"/>
      <c r="K106" s="40"/>
      <c r="L106" s="44"/>
      <c r="M106" s="233"/>
      <c r="N106" s="84"/>
      <c r="O106" s="84"/>
      <c r="P106" s="84"/>
      <c r="Q106" s="84"/>
      <c r="R106" s="84"/>
      <c r="S106" s="84"/>
      <c r="T106" s="85"/>
      <c r="AT106" s="18" t="s">
        <v>138</v>
      </c>
      <c r="AU106" s="18" t="s">
        <v>85</v>
      </c>
    </row>
    <row r="107" s="1" customFormat="1" ht="16.5" customHeight="1">
      <c r="B107" s="39"/>
      <c r="C107" s="218" t="s">
        <v>162</v>
      </c>
      <c r="D107" s="218" t="s">
        <v>132</v>
      </c>
      <c r="E107" s="219" t="s">
        <v>210</v>
      </c>
      <c r="F107" s="220" t="s">
        <v>181</v>
      </c>
      <c r="G107" s="221" t="s">
        <v>182</v>
      </c>
      <c r="H107" s="222">
        <v>10</v>
      </c>
      <c r="I107" s="223"/>
      <c r="J107" s="224">
        <f>ROUND(I107*H107,2)</f>
        <v>0</v>
      </c>
      <c r="K107" s="220" t="s">
        <v>19</v>
      </c>
      <c r="L107" s="44"/>
      <c r="M107" s="225" t="s">
        <v>19</v>
      </c>
      <c r="N107" s="226" t="s">
        <v>47</v>
      </c>
      <c r="O107" s="84"/>
      <c r="P107" s="227">
        <f>O107*H107</f>
        <v>0</v>
      </c>
      <c r="Q107" s="227">
        <v>0</v>
      </c>
      <c r="R107" s="227">
        <f>Q107*H107</f>
        <v>0</v>
      </c>
      <c r="S107" s="227">
        <v>0</v>
      </c>
      <c r="T107" s="228">
        <f>S107*H107</f>
        <v>0</v>
      </c>
      <c r="AR107" s="229" t="s">
        <v>136</v>
      </c>
      <c r="AT107" s="229" t="s">
        <v>132</v>
      </c>
      <c r="AU107" s="229" t="s">
        <v>85</v>
      </c>
      <c r="AY107" s="18" t="s">
        <v>131</v>
      </c>
      <c r="BE107" s="230">
        <f>IF(N107="základní",J107,0)</f>
        <v>0</v>
      </c>
      <c r="BF107" s="230">
        <f>IF(N107="snížená",J107,0)</f>
        <v>0</v>
      </c>
      <c r="BG107" s="230">
        <f>IF(N107="zákl. přenesená",J107,0)</f>
        <v>0</v>
      </c>
      <c r="BH107" s="230">
        <f>IF(N107="sníž. přenesená",J107,0)</f>
        <v>0</v>
      </c>
      <c r="BI107" s="230">
        <f>IF(N107="nulová",J107,0)</f>
        <v>0</v>
      </c>
      <c r="BJ107" s="18" t="s">
        <v>83</v>
      </c>
      <c r="BK107" s="230">
        <f>ROUND(I107*H107,2)</f>
        <v>0</v>
      </c>
      <c r="BL107" s="18" t="s">
        <v>136</v>
      </c>
      <c r="BM107" s="229" t="s">
        <v>211</v>
      </c>
    </row>
    <row r="108" s="1" customFormat="1">
      <c r="B108" s="39"/>
      <c r="C108" s="40"/>
      <c r="D108" s="231" t="s">
        <v>138</v>
      </c>
      <c r="E108" s="40"/>
      <c r="F108" s="232" t="s">
        <v>196</v>
      </c>
      <c r="G108" s="40"/>
      <c r="H108" s="40"/>
      <c r="I108" s="146"/>
      <c r="J108" s="40"/>
      <c r="K108" s="40"/>
      <c r="L108" s="44"/>
      <c r="M108" s="233"/>
      <c r="N108" s="84"/>
      <c r="O108" s="84"/>
      <c r="P108" s="84"/>
      <c r="Q108" s="84"/>
      <c r="R108" s="84"/>
      <c r="S108" s="84"/>
      <c r="T108" s="85"/>
      <c r="AT108" s="18" t="s">
        <v>138</v>
      </c>
      <c r="AU108" s="18" t="s">
        <v>85</v>
      </c>
    </row>
    <row r="109" s="11" customFormat="1" ht="22.8" customHeight="1">
      <c r="B109" s="204"/>
      <c r="C109" s="205"/>
      <c r="D109" s="206" t="s">
        <v>75</v>
      </c>
      <c r="E109" s="234" t="s">
        <v>212</v>
      </c>
      <c r="F109" s="234" t="s">
        <v>213</v>
      </c>
      <c r="G109" s="205"/>
      <c r="H109" s="205"/>
      <c r="I109" s="208"/>
      <c r="J109" s="235">
        <f>BK109</f>
        <v>0</v>
      </c>
      <c r="K109" s="205"/>
      <c r="L109" s="210"/>
      <c r="M109" s="211"/>
      <c r="N109" s="212"/>
      <c r="O109" s="212"/>
      <c r="P109" s="213">
        <f>SUM(P110:P117)</f>
        <v>0</v>
      </c>
      <c r="Q109" s="212"/>
      <c r="R109" s="213">
        <f>SUM(R110:R117)</f>
        <v>0</v>
      </c>
      <c r="S109" s="212"/>
      <c r="T109" s="214">
        <f>SUM(T110:T117)</f>
        <v>0</v>
      </c>
      <c r="AR109" s="215" t="s">
        <v>130</v>
      </c>
      <c r="AT109" s="216" t="s">
        <v>75</v>
      </c>
      <c r="AU109" s="216" t="s">
        <v>83</v>
      </c>
      <c r="AY109" s="215" t="s">
        <v>131</v>
      </c>
      <c r="BK109" s="217">
        <f>SUM(BK110:BK117)</f>
        <v>0</v>
      </c>
    </row>
    <row r="110" s="1" customFormat="1" ht="16.5" customHeight="1">
      <c r="B110" s="39"/>
      <c r="C110" s="218" t="s">
        <v>170</v>
      </c>
      <c r="D110" s="218" t="s">
        <v>132</v>
      </c>
      <c r="E110" s="219" t="s">
        <v>214</v>
      </c>
      <c r="F110" s="220" t="s">
        <v>172</v>
      </c>
      <c r="G110" s="221" t="s">
        <v>135</v>
      </c>
      <c r="H110" s="222">
        <v>1</v>
      </c>
      <c r="I110" s="223"/>
      <c r="J110" s="224">
        <f>ROUND(I110*H110,2)</f>
        <v>0</v>
      </c>
      <c r="K110" s="220" t="s">
        <v>19</v>
      </c>
      <c r="L110" s="44"/>
      <c r="M110" s="225" t="s">
        <v>19</v>
      </c>
      <c r="N110" s="226" t="s">
        <v>47</v>
      </c>
      <c r="O110" s="84"/>
      <c r="P110" s="227">
        <f>O110*H110</f>
        <v>0</v>
      </c>
      <c r="Q110" s="227">
        <v>0</v>
      </c>
      <c r="R110" s="227">
        <f>Q110*H110</f>
        <v>0</v>
      </c>
      <c r="S110" s="227">
        <v>0</v>
      </c>
      <c r="T110" s="228">
        <f>S110*H110</f>
        <v>0</v>
      </c>
      <c r="AR110" s="229" t="s">
        <v>136</v>
      </c>
      <c r="AT110" s="229" t="s">
        <v>132</v>
      </c>
      <c r="AU110" s="229" t="s">
        <v>85</v>
      </c>
      <c r="AY110" s="18" t="s">
        <v>131</v>
      </c>
      <c r="BE110" s="230">
        <f>IF(N110="základní",J110,0)</f>
        <v>0</v>
      </c>
      <c r="BF110" s="230">
        <f>IF(N110="snížená",J110,0)</f>
        <v>0</v>
      </c>
      <c r="BG110" s="230">
        <f>IF(N110="zákl. přenesená",J110,0)</f>
        <v>0</v>
      </c>
      <c r="BH110" s="230">
        <f>IF(N110="sníž. přenesená",J110,0)</f>
        <v>0</v>
      </c>
      <c r="BI110" s="230">
        <f>IF(N110="nulová",J110,0)</f>
        <v>0</v>
      </c>
      <c r="BJ110" s="18" t="s">
        <v>83</v>
      </c>
      <c r="BK110" s="230">
        <f>ROUND(I110*H110,2)</f>
        <v>0</v>
      </c>
      <c r="BL110" s="18" t="s">
        <v>136</v>
      </c>
      <c r="BM110" s="229" t="s">
        <v>215</v>
      </c>
    </row>
    <row r="111" s="1" customFormat="1">
      <c r="B111" s="39"/>
      <c r="C111" s="40"/>
      <c r="D111" s="231" t="s">
        <v>138</v>
      </c>
      <c r="E111" s="40"/>
      <c r="F111" s="232" t="s">
        <v>196</v>
      </c>
      <c r="G111" s="40"/>
      <c r="H111" s="40"/>
      <c r="I111" s="146"/>
      <c r="J111" s="40"/>
      <c r="K111" s="40"/>
      <c r="L111" s="44"/>
      <c r="M111" s="233"/>
      <c r="N111" s="84"/>
      <c r="O111" s="84"/>
      <c r="P111" s="84"/>
      <c r="Q111" s="84"/>
      <c r="R111" s="84"/>
      <c r="S111" s="84"/>
      <c r="T111" s="85"/>
      <c r="AT111" s="18" t="s">
        <v>138</v>
      </c>
      <c r="AU111" s="18" t="s">
        <v>85</v>
      </c>
    </row>
    <row r="112" s="1" customFormat="1" ht="16.5" customHeight="1">
      <c r="B112" s="39"/>
      <c r="C112" s="218" t="s">
        <v>174</v>
      </c>
      <c r="D112" s="218" t="s">
        <v>132</v>
      </c>
      <c r="E112" s="219" t="s">
        <v>216</v>
      </c>
      <c r="F112" s="220" t="s">
        <v>217</v>
      </c>
      <c r="G112" s="221" t="s">
        <v>135</v>
      </c>
      <c r="H112" s="222">
        <v>1</v>
      </c>
      <c r="I112" s="223"/>
      <c r="J112" s="224">
        <f>ROUND(I112*H112,2)</f>
        <v>0</v>
      </c>
      <c r="K112" s="220" t="s">
        <v>19</v>
      </c>
      <c r="L112" s="44"/>
      <c r="M112" s="225" t="s">
        <v>19</v>
      </c>
      <c r="N112" s="226" t="s">
        <v>47</v>
      </c>
      <c r="O112" s="84"/>
      <c r="P112" s="227">
        <f>O112*H112</f>
        <v>0</v>
      </c>
      <c r="Q112" s="227">
        <v>0</v>
      </c>
      <c r="R112" s="227">
        <f>Q112*H112</f>
        <v>0</v>
      </c>
      <c r="S112" s="227">
        <v>0</v>
      </c>
      <c r="T112" s="228">
        <f>S112*H112</f>
        <v>0</v>
      </c>
      <c r="AR112" s="229" t="s">
        <v>136</v>
      </c>
      <c r="AT112" s="229" t="s">
        <v>132</v>
      </c>
      <c r="AU112" s="229" t="s">
        <v>85</v>
      </c>
      <c r="AY112" s="18" t="s">
        <v>131</v>
      </c>
      <c r="BE112" s="230">
        <f>IF(N112="základní",J112,0)</f>
        <v>0</v>
      </c>
      <c r="BF112" s="230">
        <f>IF(N112="snížená",J112,0)</f>
        <v>0</v>
      </c>
      <c r="BG112" s="230">
        <f>IF(N112="zákl. přenesená",J112,0)</f>
        <v>0</v>
      </c>
      <c r="BH112" s="230">
        <f>IF(N112="sníž. přenesená",J112,0)</f>
        <v>0</v>
      </c>
      <c r="BI112" s="230">
        <f>IF(N112="nulová",J112,0)</f>
        <v>0</v>
      </c>
      <c r="BJ112" s="18" t="s">
        <v>83</v>
      </c>
      <c r="BK112" s="230">
        <f>ROUND(I112*H112,2)</f>
        <v>0</v>
      </c>
      <c r="BL112" s="18" t="s">
        <v>136</v>
      </c>
      <c r="BM112" s="229" t="s">
        <v>218</v>
      </c>
    </row>
    <row r="113" s="1" customFormat="1">
      <c r="B113" s="39"/>
      <c r="C113" s="40"/>
      <c r="D113" s="231" t="s">
        <v>138</v>
      </c>
      <c r="E113" s="40"/>
      <c r="F113" s="232" t="s">
        <v>196</v>
      </c>
      <c r="G113" s="40"/>
      <c r="H113" s="40"/>
      <c r="I113" s="146"/>
      <c r="J113" s="40"/>
      <c r="K113" s="40"/>
      <c r="L113" s="44"/>
      <c r="M113" s="233"/>
      <c r="N113" s="84"/>
      <c r="O113" s="84"/>
      <c r="P113" s="84"/>
      <c r="Q113" s="84"/>
      <c r="R113" s="84"/>
      <c r="S113" s="84"/>
      <c r="T113" s="85"/>
      <c r="AT113" s="18" t="s">
        <v>138</v>
      </c>
      <c r="AU113" s="18" t="s">
        <v>85</v>
      </c>
    </row>
    <row r="114" s="1" customFormat="1" ht="16.5" customHeight="1">
      <c r="B114" s="39"/>
      <c r="C114" s="218" t="s">
        <v>179</v>
      </c>
      <c r="D114" s="218" t="s">
        <v>132</v>
      </c>
      <c r="E114" s="219" t="s">
        <v>219</v>
      </c>
      <c r="F114" s="220" t="s">
        <v>220</v>
      </c>
      <c r="G114" s="221" t="s">
        <v>177</v>
      </c>
      <c r="H114" s="222">
        <v>60</v>
      </c>
      <c r="I114" s="223"/>
      <c r="J114" s="224">
        <f>ROUND(I114*H114,2)</f>
        <v>0</v>
      </c>
      <c r="K114" s="220" t="s">
        <v>19</v>
      </c>
      <c r="L114" s="44"/>
      <c r="M114" s="225" t="s">
        <v>19</v>
      </c>
      <c r="N114" s="226" t="s">
        <v>47</v>
      </c>
      <c r="O114" s="84"/>
      <c r="P114" s="227">
        <f>O114*H114</f>
        <v>0</v>
      </c>
      <c r="Q114" s="227">
        <v>0</v>
      </c>
      <c r="R114" s="227">
        <f>Q114*H114</f>
        <v>0</v>
      </c>
      <c r="S114" s="227">
        <v>0</v>
      </c>
      <c r="T114" s="228">
        <f>S114*H114</f>
        <v>0</v>
      </c>
      <c r="AR114" s="229" t="s">
        <v>136</v>
      </c>
      <c r="AT114" s="229" t="s">
        <v>132</v>
      </c>
      <c r="AU114" s="229" t="s">
        <v>85</v>
      </c>
      <c r="AY114" s="18" t="s">
        <v>131</v>
      </c>
      <c r="BE114" s="230">
        <f>IF(N114="základní",J114,0)</f>
        <v>0</v>
      </c>
      <c r="BF114" s="230">
        <f>IF(N114="snížená",J114,0)</f>
        <v>0</v>
      </c>
      <c r="BG114" s="230">
        <f>IF(N114="zákl. přenesená",J114,0)</f>
        <v>0</v>
      </c>
      <c r="BH114" s="230">
        <f>IF(N114="sníž. přenesená",J114,0)</f>
        <v>0</v>
      </c>
      <c r="BI114" s="230">
        <f>IF(N114="nulová",J114,0)</f>
        <v>0</v>
      </c>
      <c r="BJ114" s="18" t="s">
        <v>83</v>
      </c>
      <c r="BK114" s="230">
        <f>ROUND(I114*H114,2)</f>
        <v>0</v>
      </c>
      <c r="BL114" s="18" t="s">
        <v>136</v>
      </c>
      <c r="BM114" s="229" t="s">
        <v>221</v>
      </c>
    </row>
    <row r="115" s="1" customFormat="1">
      <c r="B115" s="39"/>
      <c r="C115" s="40"/>
      <c r="D115" s="231" t="s">
        <v>138</v>
      </c>
      <c r="E115" s="40"/>
      <c r="F115" s="232" t="s">
        <v>196</v>
      </c>
      <c r="G115" s="40"/>
      <c r="H115" s="40"/>
      <c r="I115" s="146"/>
      <c r="J115" s="40"/>
      <c r="K115" s="40"/>
      <c r="L115" s="44"/>
      <c r="M115" s="233"/>
      <c r="N115" s="84"/>
      <c r="O115" s="84"/>
      <c r="P115" s="84"/>
      <c r="Q115" s="84"/>
      <c r="R115" s="84"/>
      <c r="S115" s="84"/>
      <c r="T115" s="85"/>
      <c r="AT115" s="18" t="s">
        <v>138</v>
      </c>
      <c r="AU115" s="18" t="s">
        <v>85</v>
      </c>
    </row>
    <row r="116" s="1" customFormat="1" ht="16.5" customHeight="1">
      <c r="B116" s="39"/>
      <c r="C116" s="218" t="s">
        <v>222</v>
      </c>
      <c r="D116" s="218" t="s">
        <v>132</v>
      </c>
      <c r="E116" s="219" t="s">
        <v>223</v>
      </c>
      <c r="F116" s="220" t="s">
        <v>181</v>
      </c>
      <c r="G116" s="221" t="s">
        <v>182</v>
      </c>
      <c r="H116" s="222">
        <v>20</v>
      </c>
      <c r="I116" s="223"/>
      <c r="J116" s="224">
        <f>ROUND(I116*H116,2)</f>
        <v>0</v>
      </c>
      <c r="K116" s="220" t="s">
        <v>19</v>
      </c>
      <c r="L116" s="44"/>
      <c r="M116" s="225" t="s">
        <v>19</v>
      </c>
      <c r="N116" s="226" t="s">
        <v>47</v>
      </c>
      <c r="O116" s="84"/>
      <c r="P116" s="227">
        <f>O116*H116</f>
        <v>0</v>
      </c>
      <c r="Q116" s="227">
        <v>0</v>
      </c>
      <c r="R116" s="227">
        <f>Q116*H116</f>
        <v>0</v>
      </c>
      <c r="S116" s="227">
        <v>0</v>
      </c>
      <c r="T116" s="228">
        <f>S116*H116</f>
        <v>0</v>
      </c>
      <c r="AR116" s="229" t="s">
        <v>136</v>
      </c>
      <c r="AT116" s="229" t="s">
        <v>132</v>
      </c>
      <c r="AU116" s="229" t="s">
        <v>85</v>
      </c>
      <c r="AY116" s="18" t="s">
        <v>131</v>
      </c>
      <c r="BE116" s="230">
        <f>IF(N116="základní",J116,0)</f>
        <v>0</v>
      </c>
      <c r="BF116" s="230">
        <f>IF(N116="snížená",J116,0)</f>
        <v>0</v>
      </c>
      <c r="BG116" s="230">
        <f>IF(N116="zákl. přenesená",J116,0)</f>
        <v>0</v>
      </c>
      <c r="BH116" s="230">
        <f>IF(N116="sníž. přenesená",J116,0)</f>
        <v>0</v>
      </c>
      <c r="BI116" s="230">
        <f>IF(N116="nulová",J116,0)</f>
        <v>0</v>
      </c>
      <c r="BJ116" s="18" t="s">
        <v>83</v>
      </c>
      <c r="BK116" s="230">
        <f>ROUND(I116*H116,2)</f>
        <v>0</v>
      </c>
      <c r="BL116" s="18" t="s">
        <v>136</v>
      </c>
      <c r="BM116" s="229" t="s">
        <v>224</v>
      </c>
    </row>
    <row r="117" s="1" customFormat="1">
      <c r="B117" s="39"/>
      <c r="C117" s="40"/>
      <c r="D117" s="231" t="s">
        <v>138</v>
      </c>
      <c r="E117" s="40"/>
      <c r="F117" s="232" t="s">
        <v>196</v>
      </c>
      <c r="G117" s="40"/>
      <c r="H117" s="40"/>
      <c r="I117" s="146"/>
      <c r="J117" s="40"/>
      <c r="K117" s="40"/>
      <c r="L117" s="44"/>
      <c r="M117" s="236"/>
      <c r="N117" s="237"/>
      <c r="O117" s="237"/>
      <c r="P117" s="237"/>
      <c r="Q117" s="237"/>
      <c r="R117" s="237"/>
      <c r="S117" s="237"/>
      <c r="T117" s="238"/>
      <c r="AT117" s="18" t="s">
        <v>138</v>
      </c>
      <c r="AU117" s="18" t="s">
        <v>85</v>
      </c>
    </row>
    <row r="118" s="1" customFormat="1" ht="6.96" customHeight="1">
      <c r="B118" s="59"/>
      <c r="C118" s="60"/>
      <c r="D118" s="60"/>
      <c r="E118" s="60"/>
      <c r="F118" s="60"/>
      <c r="G118" s="60"/>
      <c r="H118" s="60"/>
      <c r="I118" s="171"/>
      <c r="J118" s="60"/>
      <c r="K118" s="60"/>
      <c r="L118" s="44"/>
    </row>
  </sheetData>
  <sheetProtection sheet="1" autoFilter="0" formatColumns="0" formatRows="0" objects="1" scenarios="1" spinCount="100000" saltValue="oq9ONqnd0HRhIyYj9/03q/PkzHVWhumCPvUj2xiOkBM3V3RmL9FvQN6+d0ENKb5kE2Ru/DYSkIUsHtlOjFbJVA==" hashValue="9t5wuc4mUYcAfKb+hbtgLmBz2lk28exNDsF0+Mow2u02/qkfK5KcVtpsRveTK+DnDXUcr2RVmmHuofSKWH5XcQ==" algorithmName="SHA-512" password="CC35"/>
  <autoFilter ref="C89:K117"/>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8"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97</v>
      </c>
      <c r="AZ2" s="239" t="s">
        <v>225</v>
      </c>
      <c r="BA2" s="239" t="s">
        <v>226</v>
      </c>
      <c r="BB2" s="239" t="s">
        <v>177</v>
      </c>
      <c r="BC2" s="239" t="s">
        <v>227</v>
      </c>
      <c r="BD2" s="239" t="s">
        <v>85</v>
      </c>
    </row>
    <row r="3" ht="6.96" customHeight="1">
      <c r="B3" s="139"/>
      <c r="C3" s="140"/>
      <c r="D3" s="140"/>
      <c r="E3" s="140"/>
      <c r="F3" s="140"/>
      <c r="G3" s="140"/>
      <c r="H3" s="140"/>
      <c r="I3" s="141"/>
      <c r="J3" s="140"/>
      <c r="K3" s="140"/>
      <c r="L3" s="21"/>
      <c r="AT3" s="18" t="s">
        <v>85</v>
      </c>
      <c r="AZ3" s="239" t="s">
        <v>228</v>
      </c>
      <c r="BA3" s="239" t="s">
        <v>229</v>
      </c>
      <c r="BB3" s="239" t="s">
        <v>230</v>
      </c>
      <c r="BC3" s="239" t="s">
        <v>231</v>
      </c>
      <c r="BD3" s="239" t="s">
        <v>85</v>
      </c>
    </row>
    <row r="4" ht="24.96" customHeight="1">
      <c r="B4" s="21"/>
      <c r="D4" s="142" t="s">
        <v>101</v>
      </c>
      <c r="L4" s="21"/>
      <c r="M4" s="143" t="s">
        <v>10</v>
      </c>
      <c r="AT4" s="18" t="s">
        <v>4</v>
      </c>
      <c r="AZ4" s="239" t="s">
        <v>232</v>
      </c>
      <c r="BA4" s="239" t="s">
        <v>233</v>
      </c>
      <c r="BB4" s="239" t="s">
        <v>230</v>
      </c>
      <c r="BC4" s="239" t="s">
        <v>234</v>
      </c>
      <c r="BD4" s="239" t="s">
        <v>85</v>
      </c>
    </row>
    <row r="5" ht="6.96" customHeight="1">
      <c r="B5" s="21"/>
      <c r="L5" s="21"/>
      <c r="AZ5" s="239" t="s">
        <v>138</v>
      </c>
      <c r="BA5" s="239" t="s">
        <v>235</v>
      </c>
      <c r="BB5" s="239" t="s">
        <v>230</v>
      </c>
      <c r="BC5" s="239" t="s">
        <v>236</v>
      </c>
      <c r="BD5" s="239" t="s">
        <v>85</v>
      </c>
    </row>
    <row r="6" ht="12" customHeight="1">
      <c r="B6" s="21"/>
      <c r="D6" s="144" t="s">
        <v>16</v>
      </c>
      <c r="L6" s="21"/>
      <c r="AZ6" s="239" t="s">
        <v>237</v>
      </c>
      <c r="BA6" s="239" t="s">
        <v>238</v>
      </c>
      <c r="BB6" s="239" t="s">
        <v>230</v>
      </c>
      <c r="BC6" s="239" t="s">
        <v>239</v>
      </c>
      <c r="BD6" s="239" t="s">
        <v>85</v>
      </c>
    </row>
    <row r="7" ht="16.5" customHeight="1">
      <c r="B7" s="21"/>
      <c r="E7" s="145" t="str">
        <f>'Rekapitulace stavby'!K6</f>
        <v>VD Orlík - rekonstrukce kuželových uzávěrů v RCH2 a ICH1</v>
      </c>
      <c r="F7" s="144"/>
      <c r="G7" s="144"/>
      <c r="H7" s="144"/>
      <c r="L7" s="21"/>
      <c r="AZ7" s="239" t="s">
        <v>240</v>
      </c>
      <c r="BA7" s="239" t="s">
        <v>241</v>
      </c>
      <c r="BB7" s="239" t="s">
        <v>177</v>
      </c>
      <c r="BC7" s="239" t="s">
        <v>85</v>
      </c>
      <c r="BD7" s="239" t="s">
        <v>85</v>
      </c>
    </row>
    <row r="8" s="1" customFormat="1" ht="12" customHeight="1">
      <c r="B8" s="44"/>
      <c r="D8" s="144" t="s">
        <v>102</v>
      </c>
      <c r="I8" s="146"/>
      <c r="L8" s="44"/>
      <c r="AZ8" s="239" t="s">
        <v>242</v>
      </c>
      <c r="BA8" s="239" t="s">
        <v>243</v>
      </c>
      <c r="BB8" s="239" t="s">
        <v>230</v>
      </c>
      <c r="BC8" s="239" t="s">
        <v>244</v>
      </c>
      <c r="BD8" s="239" t="s">
        <v>85</v>
      </c>
    </row>
    <row r="9" s="1" customFormat="1" ht="36.96" customHeight="1">
      <c r="B9" s="44"/>
      <c r="E9" s="147" t="s">
        <v>245</v>
      </c>
      <c r="F9" s="1"/>
      <c r="G9" s="1"/>
      <c r="H9" s="1"/>
      <c r="I9" s="146"/>
      <c r="L9" s="44"/>
      <c r="AZ9" s="239" t="s">
        <v>246</v>
      </c>
      <c r="BA9" s="239" t="s">
        <v>247</v>
      </c>
      <c r="BB9" s="239" t="s">
        <v>230</v>
      </c>
      <c r="BC9" s="239" t="s">
        <v>248</v>
      </c>
      <c r="BD9" s="239" t="s">
        <v>85</v>
      </c>
    </row>
    <row r="10" s="1" customFormat="1">
      <c r="B10" s="44"/>
      <c r="I10" s="146"/>
      <c r="L10" s="44"/>
      <c r="AZ10" s="239" t="s">
        <v>249</v>
      </c>
      <c r="BA10" s="239" t="s">
        <v>250</v>
      </c>
      <c r="BB10" s="239" t="s">
        <v>230</v>
      </c>
      <c r="BC10" s="239" t="s">
        <v>251</v>
      </c>
      <c r="BD10" s="239" t="s">
        <v>85</v>
      </c>
    </row>
    <row r="11" s="1" customFormat="1" ht="12" customHeight="1">
      <c r="B11" s="44"/>
      <c r="D11" s="144" t="s">
        <v>18</v>
      </c>
      <c r="F11" s="133" t="s">
        <v>19</v>
      </c>
      <c r="I11" s="148" t="s">
        <v>20</v>
      </c>
      <c r="J11" s="133" t="s">
        <v>19</v>
      </c>
      <c r="L11" s="44"/>
    </row>
    <row r="12" s="1" customFormat="1" ht="12" customHeight="1">
      <c r="B12" s="44"/>
      <c r="D12" s="144" t="s">
        <v>21</v>
      </c>
      <c r="F12" s="133" t="s">
        <v>22</v>
      </c>
      <c r="I12" s="148" t="s">
        <v>23</v>
      </c>
      <c r="J12" s="149" t="str">
        <f>'Rekapitulace stavby'!AN8</f>
        <v>25. 4. 2019</v>
      </c>
      <c r="L12" s="44"/>
    </row>
    <row r="13" s="1" customFormat="1" ht="10.8" customHeight="1">
      <c r="B13" s="44"/>
      <c r="I13" s="146"/>
      <c r="L13" s="44"/>
    </row>
    <row r="14" s="1" customFormat="1" ht="12" customHeight="1">
      <c r="B14" s="44"/>
      <c r="D14" s="144" t="s">
        <v>25</v>
      </c>
      <c r="I14" s="148" t="s">
        <v>26</v>
      </c>
      <c r="J14" s="133" t="s">
        <v>27</v>
      </c>
      <c r="L14" s="44"/>
    </row>
    <row r="15" s="1" customFormat="1" ht="18" customHeight="1">
      <c r="B15" s="44"/>
      <c r="E15" s="133" t="s">
        <v>28</v>
      </c>
      <c r="I15" s="148" t="s">
        <v>29</v>
      </c>
      <c r="J15" s="133" t="s">
        <v>30</v>
      </c>
      <c r="L15" s="44"/>
    </row>
    <row r="16" s="1" customFormat="1" ht="6.96" customHeight="1">
      <c r="B16" s="44"/>
      <c r="I16" s="146"/>
      <c r="L16" s="44"/>
    </row>
    <row r="17" s="1" customFormat="1" ht="12" customHeight="1">
      <c r="B17" s="44"/>
      <c r="D17" s="144" t="s">
        <v>31</v>
      </c>
      <c r="I17" s="148" t="s">
        <v>26</v>
      </c>
      <c r="J17" s="34" t="str">
        <f>'Rekapitulace stavby'!AN13</f>
        <v>Vyplň údaj</v>
      </c>
      <c r="L17" s="44"/>
    </row>
    <row r="18" s="1" customFormat="1" ht="18" customHeight="1">
      <c r="B18" s="44"/>
      <c r="E18" s="34" t="str">
        <f>'Rekapitulace stavby'!E14</f>
        <v>Vyplň údaj</v>
      </c>
      <c r="F18" s="133"/>
      <c r="G18" s="133"/>
      <c r="H18" s="133"/>
      <c r="I18" s="148" t="s">
        <v>29</v>
      </c>
      <c r="J18" s="34" t="str">
        <f>'Rekapitulace stavby'!AN14</f>
        <v>Vyplň údaj</v>
      </c>
      <c r="L18" s="44"/>
    </row>
    <row r="19" s="1" customFormat="1" ht="6.96" customHeight="1">
      <c r="B19" s="44"/>
      <c r="I19" s="146"/>
      <c r="L19" s="44"/>
    </row>
    <row r="20" s="1" customFormat="1" ht="12" customHeight="1">
      <c r="B20" s="44"/>
      <c r="D20" s="144" t="s">
        <v>33</v>
      </c>
      <c r="I20" s="148" t="s">
        <v>26</v>
      </c>
      <c r="J20" s="133" t="s">
        <v>34</v>
      </c>
      <c r="L20" s="44"/>
    </row>
    <row r="21" s="1" customFormat="1" ht="18" customHeight="1">
      <c r="B21" s="44"/>
      <c r="E21" s="133" t="s">
        <v>35</v>
      </c>
      <c r="I21" s="148" t="s">
        <v>29</v>
      </c>
      <c r="J21" s="133" t="s">
        <v>36</v>
      </c>
      <c r="L21" s="44"/>
    </row>
    <row r="22" s="1" customFormat="1" ht="6.96" customHeight="1">
      <c r="B22" s="44"/>
      <c r="I22" s="146"/>
      <c r="L22" s="44"/>
    </row>
    <row r="23" s="1" customFormat="1" ht="12" customHeight="1">
      <c r="B23" s="44"/>
      <c r="D23" s="144" t="s">
        <v>38</v>
      </c>
      <c r="I23" s="148" t="s">
        <v>26</v>
      </c>
      <c r="J23" s="133" t="s">
        <v>19</v>
      </c>
      <c r="L23" s="44"/>
    </row>
    <row r="24" s="1" customFormat="1" ht="18" customHeight="1">
      <c r="B24" s="44"/>
      <c r="E24" s="133" t="s">
        <v>252</v>
      </c>
      <c r="I24" s="148" t="s">
        <v>29</v>
      </c>
      <c r="J24" s="133" t="s">
        <v>19</v>
      </c>
      <c r="L24" s="44"/>
    </row>
    <row r="25" s="1" customFormat="1" ht="6.96" customHeight="1">
      <c r="B25" s="44"/>
      <c r="I25" s="146"/>
      <c r="L25" s="44"/>
    </row>
    <row r="26" s="1" customFormat="1" ht="12" customHeight="1">
      <c r="B26" s="44"/>
      <c r="D26" s="144" t="s">
        <v>40</v>
      </c>
      <c r="I26" s="146"/>
      <c r="L26" s="44"/>
    </row>
    <row r="27" s="7" customFormat="1" ht="16.5" customHeight="1">
      <c r="B27" s="150"/>
      <c r="E27" s="151" t="s">
        <v>19</v>
      </c>
      <c r="F27" s="151"/>
      <c r="G27" s="151"/>
      <c r="H27" s="151"/>
      <c r="I27" s="152"/>
      <c r="L27" s="150"/>
    </row>
    <row r="28" s="1" customFormat="1" ht="6.96" customHeight="1">
      <c r="B28" s="44"/>
      <c r="I28" s="146"/>
      <c r="L28" s="44"/>
    </row>
    <row r="29" s="1" customFormat="1" ht="6.96" customHeight="1">
      <c r="B29" s="44"/>
      <c r="D29" s="76"/>
      <c r="E29" s="76"/>
      <c r="F29" s="76"/>
      <c r="G29" s="76"/>
      <c r="H29" s="76"/>
      <c r="I29" s="153"/>
      <c r="J29" s="76"/>
      <c r="K29" s="76"/>
      <c r="L29" s="44"/>
    </row>
    <row r="30" s="1" customFormat="1" ht="25.44" customHeight="1">
      <c r="B30" s="44"/>
      <c r="D30" s="154" t="s">
        <v>42</v>
      </c>
      <c r="I30" s="146"/>
      <c r="J30" s="155">
        <f>ROUND(J86, 2)</f>
        <v>0</v>
      </c>
      <c r="L30" s="44"/>
    </row>
    <row r="31" s="1" customFormat="1" ht="6.96" customHeight="1">
      <c r="B31" s="44"/>
      <c r="D31" s="76"/>
      <c r="E31" s="76"/>
      <c r="F31" s="76"/>
      <c r="G31" s="76"/>
      <c r="H31" s="76"/>
      <c r="I31" s="153"/>
      <c r="J31" s="76"/>
      <c r="K31" s="76"/>
      <c r="L31" s="44"/>
    </row>
    <row r="32" s="1" customFormat="1" ht="14.4" customHeight="1">
      <c r="B32" s="44"/>
      <c r="F32" s="156" t="s">
        <v>44</v>
      </c>
      <c r="I32" s="157" t="s">
        <v>43</v>
      </c>
      <c r="J32" s="156" t="s">
        <v>45</v>
      </c>
      <c r="L32" s="44"/>
    </row>
    <row r="33" s="1" customFormat="1" ht="14.4" customHeight="1">
      <c r="B33" s="44"/>
      <c r="D33" s="158" t="s">
        <v>46</v>
      </c>
      <c r="E33" s="144" t="s">
        <v>47</v>
      </c>
      <c r="F33" s="159">
        <f>ROUND((SUM(BE86:BE313)),  2)</f>
        <v>0</v>
      </c>
      <c r="I33" s="160">
        <v>0.20999999999999999</v>
      </c>
      <c r="J33" s="159">
        <f>ROUND(((SUM(BE86:BE313))*I33),  2)</f>
        <v>0</v>
      </c>
      <c r="L33" s="44"/>
    </row>
    <row r="34" s="1" customFormat="1" ht="14.4" customHeight="1">
      <c r="B34" s="44"/>
      <c r="E34" s="144" t="s">
        <v>48</v>
      </c>
      <c r="F34" s="159">
        <f>ROUND((SUM(BF86:BF313)),  2)</f>
        <v>0</v>
      </c>
      <c r="I34" s="160">
        <v>0.14999999999999999</v>
      </c>
      <c r="J34" s="159">
        <f>ROUND(((SUM(BF86:BF313))*I34),  2)</f>
        <v>0</v>
      </c>
      <c r="L34" s="44"/>
    </row>
    <row r="35" hidden="1" s="1" customFormat="1" ht="14.4" customHeight="1">
      <c r="B35" s="44"/>
      <c r="E35" s="144" t="s">
        <v>49</v>
      </c>
      <c r="F35" s="159">
        <f>ROUND((SUM(BG86:BG313)),  2)</f>
        <v>0</v>
      </c>
      <c r="I35" s="160">
        <v>0.20999999999999999</v>
      </c>
      <c r="J35" s="159">
        <f>0</f>
        <v>0</v>
      </c>
      <c r="L35" s="44"/>
    </row>
    <row r="36" hidden="1" s="1" customFormat="1" ht="14.4" customHeight="1">
      <c r="B36" s="44"/>
      <c r="E36" s="144" t="s">
        <v>50</v>
      </c>
      <c r="F36" s="159">
        <f>ROUND((SUM(BH86:BH313)),  2)</f>
        <v>0</v>
      </c>
      <c r="I36" s="160">
        <v>0.14999999999999999</v>
      </c>
      <c r="J36" s="159">
        <f>0</f>
        <v>0</v>
      </c>
      <c r="L36" s="44"/>
    </row>
    <row r="37" hidden="1" s="1" customFormat="1" ht="14.4" customHeight="1">
      <c r="B37" s="44"/>
      <c r="E37" s="144" t="s">
        <v>51</v>
      </c>
      <c r="F37" s="159">
        <f>ROUND((SUM(BI86:BI313)),  2)</f>
        <v>0</v>
      </c>
      <c r="I37" s="160">
        <v>0</v>
      </c>
      <c r="J37" s="159">
        <f>0</f>
        <v>0</v>
      </c>
      <c r="L37" s="44"/>
    </row>
    <row r="38" s="1" customFormat="1" ht="6.96" customHeight="1">
      <c r="B38" s="44"/>
      <c r="I38" s="146"/>
      <c r="L38" s="44"/>
    </row>
    <row r="39" s="1" customFormat="1" ht="25.44" customHeight="1">
      <c r="B39" s="44"/>
      <c r="C39" s="161"/>
      <c r="D39" s="162" t="s">
        <v>52</v>
      </c>
      <c r="E39" s="163"/>
      <c r="F39" s="163"/>
      <c r="G39" s="164" t="s">
        <v>53</v>
      </c>
      <c r="H39" s="165" t="s">
        <v>54</v>
      </c>
      <c r="I39" s="166"/>
      <c r="J39" s="167">
        <f>SUM(J30:J37)</f>
        <v>0</v>
      </c>
      <c r="K39" s="168"/>
      <c r="L39" s="44"/>
    </row>
    <row r="40" s="1" customFormat="1" ht="14.4" customHeight="1">
      <c r="B40" s="169"/>
      <c r="C40" s="170"/>
      <c r="D40" s="170"/>
      <c r="E40" s="170"/>
      <c r="F40" s="170"/>
      <c r="G40" s="170"/>
      <c r="H40" s="170"/>
      <c r="I40" s="171"/>
      <c r="J40" s="170"/>
      <c r="K40" s="170"/>
      <c r="L40" s="44"/>
    </row>
    <row r="44" s="1" customFormat="1" ht="6.96" customHeight="1">
      <c r="B44" s="172"/>
      <c r="C44" s="173"/>
      <c r="D44" s="173"/>
      <c r="E44" s="173"/>
      <c r="F44" s="173"/>
      <c r="G44" s="173"/>
      <c r="H44" s="173"/>
      <c r="I44" s="174"/>
      <c r="J44" s="173"/>
      <c r="K44" s="173"/>
      <c r="L44" s="44"/>
    </row>
    <row r="45" s="1" customFormat="1" ht="24.96" customHeight="1">
      <c r="B45" s="39"/>
      <c r="C45" s="24" t="s">
        <v>106</v>
      </c>
      <c r="D45" s="40"/>
      <c r="E45" s="40"/>
      <c r="F45" s="40"/>
      <c r="G45" s="40"/>
      <c r="H45" s="40"/>
      <c r="I45" s="146"/>
      <c r="J45" s="40"/>
      <c r="K45" s="40"/>
      <c r="L45" s="44"/>
    </row>
    <row r="46" s="1" customFormat="1" ht="6.96" customHeight="1">
      <c r="B46" s="39"/>
      <c r="C46" s="40"/>
      <c r="D46" s="40"/>
      <c r="E46" s="40"/>
      <c r="F46" s="40"/>
      <c r="G46" s="40"/>
      <c r="H46" s="40"/>
      <c r="I46" s="146"/>
      <c r="J46" s="40"/>
      <c r="K46" s="40"/>
      <c r="L46" s="44"/>
    </row>
    <row r="47" s="1" customFormat="1" ht="12" customHeight="1">
      <c r="B47" s="39"/>
      <c r="C47" s="33" t="s">
        <v>16</v>
      </c>
      <c r="D47" s="40"/>
      <c r="E47" s="40"/>
      <c r="F47" s="40"/>
      <c r="G47" s="40"/>
      <c r="H47" s="40"/>
      <c r="I47" s="146"/>
      <c r="J47" s="40"/>
      <c r="K47" s="40"/>
      <c r="L47" s="44"/>
    </row>
    <row r="48" s="1" customFormat="1" ht="16.5" customHeight="1">
      <c r="B48" s="39"/>
      <c r="C48" s="40"/>
      <c r="D48" s="40"/>
      <c r="E48" s="175" t="str">
        <f>E7</f>
        <v>VD Orlík - rekonstrukce kuželových uzávěrů v RCH2 a ICH1</v>
      </c>
      <c r="F48" s="33"/>
      <c r="G48" s="33"/>
      <c r="H48" s="33"/>
      <c r="I48" s="146"/>
      <c r="J48" s="40"/>
      <c r="K48" s="40"/>
      <c r="L48" s="44"/>
    </row>
    <row r="49" s="1" customFormat="1" ht="12" customHeight="1">
      <c r="B49" s="39"/>
      <c r="C49" s="33" t="s">
        <v>102</v>
      </c>
      <c r="D49" s="40"/>
      <c r="E49" s="40"/>
      <c r="F49" s="40"/>
      <c r="G49" s="40"/>
      <c r="H49" s="40"/>
      <c r="I49" s="146"/>
      <c r="J49" s="40"/>
      <c r="K49" s="40"/>
      <c r="L49" s="44"/>
    </row>
    <row r="50" s="1" customFormat="1" ht="16.5" customHeight="1">
      <c r="B50" s="39"/>
      <c r="C50" s="40"/>
      <c r="D50" s="40"/>
      <c r="E50" s="69" t="str">
        <f>E9</f>
        <v>SO 01 - Stavební úpravy</v>
      </c>
      <c r="F50" s="40"/>
      <c r="G50" s="40"/>
      <c r="H50" s="40"/>
      <c r="I50" s="146"/>
      <c r="J50" s="40"/>
      <c r="K50" s="40"/>
      <c r="L50" s="44"/>
    </row>
    <row r="51" s="1" customFormat="1" ht="6.96" customHeight="1">
      <c r="B51" s="39"/>
      <c r="C51" s="40"/>
      <c r="D51" s="40"/>
      <c r="E51" s="40"/>
      <c r="F51" s="40"/>
      <c r="G51" s="40"/>
      <c r="H51" s="40"/>
      <c r="I51" s="146"/>
      <c r="J51" s="40"/>
      <c r="K51" s="40"/>
      <c r="L51" s="44"/>
    </row>
    <row r="52" s="1" customFormat="1" ht="12" customHeight="1">
      <c r="B52" s="39"/>
      <c r="C52" s="33" t="s">
        <v>21</v>
      </c>
      <c r="D52" s="40"/>
      <c r="E52" s="40"/>
      <c r="F52" s="28" t="str">
        <f>F12</f>
        <v>VD Orlík</v>
      </c>
      <c r="G52" s="40"/>
      <c r="H52" s="40"/>
      <c r="I52" s="148" t="s">
        <v>23</v>
      </c>
      <c r="J52" s="72" t="str">
        <f>IF(J12="","",J12)</f>
        <v>25. 4. 2019</v>
      </c>
      <c r="K52" s="40"/>
      <c r="L52" s="44"/>
    </row>
    <row r="53" s="1" customFormat="1" ht="6.96" customHeight="1">
      <c r="B53" s="39"/>
      <c r="C53" s="40"/>
      <c r="D53" s="40"/>
      <c r="E53" s="40"/>
      <c r="F53" s="40"/>
      <c r="G53" s="40"/>
      <c r="H53" s="40"/>
      <c r="I53" s="146"/>
      <c r="J53" s="40"/>
      <c r="K53" s="40"/>
      <c r="L53" s="44"/>
    </row>
    <row r="54" s="1" customFormat="1" ht="15.15" customHeight="1">
      <c r="B54" s="39"/>
      <c r="C54" s="33" t="s">
        <v>25</v>
      </c>
      <c r="D54" s="40"/>
      <c r="E54" s="40"/>
      <c r="F54" s="28" t="str">
        <f>E15</f>
        <v>Povodí Vltavy, státní podnik</v>
      </c>
      <c r="G54" s="40"/>
      <c r="H54" s="40"/>
      <c r="I54" s="148" t="s">
        <v>33</v>
      </c>
      <c r="J54" s="37" t="str">
        <f>E21</f>
        <v>AQUATIS a. s.</v>
      </c>
      <c r="K54" s="40"/>
      <c r="L54" s="44"/>
    </row>
    <row r="55" s="1" customFormat="1" ht="15.15" customHeight="1">
      <c r="B55" s="39"/>
      <c r="C55" s="33" t="s">
        <v>31</v>
      </c>
      <c r="D55" s="40"/>
      <c r="E55" s="40"/>
      <c r="F55" s="28" t="str">
        <f>IF(E18="","",E18)</f>
        <v>Vyplň údaj</v>
      </c>
      <c r="G55" s="40"/>
      <c r="H55" s="40"/>
      <c r="I55" s="148" t="s">
        <v>38</v>
      </c>
      <c r="J55" s="37" t="str">
        <f>E24</f>
        <v>Ing. Jaroslav Hladík</v>
      </c>
      <c r="K55" s="40"/>
      <c r="L55" s="44"/>
    </row>
    <row r="56" s="1" customFormat="1" ht="10.32" customHeight="1">
      <c r="B56" s="39"/>
      <c r="C56" s="40"/>
      <c r="D56" s="40"/>
      <c r="E56" s="40"/>
      <c r="F56" s="40"/>
      <c r="G56" s="40"/>
      <c r="H56" s="40"/>
      <c r="I56" s="146"/>
      <c r="J56" s="40"/>
      <c r="K56" s="40"/>
      <c r="L56" s="44"/>
    </row>
    <row r="57" s="1" customFormat="1" ht="29.28" customHeight="1">
      <c r="B57" s="39"/>
      <c r="C57" s="176" t="s">
        <v>107</v>
      </c>
      <c r="D57" s="177"/>
      <c r="E57" s="177"/>
      <c r="F57" s="177"/>
      <c r="G57" s="177"/>
      <c r="H57" s="177"/>
      <c r="I57" s="178"/>
      <c r="J57" s="179" t="s">
        <v>108</v>
      </c>
      <c r="K57" s="177"/>
      <c r="L57" s="44"/>
    </row>
    <row r="58" s="1" customFormat="1" ht="10.32" customHeight="1">
      <c r="B58" s="39"/>
      <c r="C58" s="40"/>
      <c r="D58" s="40"/>
      <c r="E58" s="40"/>
      <c r="F58" s="40"/>
      <c r="G58" s="40"/>
      <c r="H58" s="40"/>
      <c r="I58" s="146"/>
      <c r="J58" s="40"/>
      <c r="K58" s="40"/>
      <c r="L58" s="44"/>
    </row>
    <row r="59" s="1" customFormat="1" ht="22.8" customHeight="1">
      <c r="B59" s="39"/>
      <c r="C59" s="180" t="s">
        <v>74</v>
      </c>
      <c r="D59" s="40"/>
      <c r="E59" s="40"/>
      <c r="F59" s="40"/>
      <c r="G59" s="40"/>
      <c r="H59" s="40"/>
      <c r="I59" s="146"/>
      <c r="J59" s="102">
        <f>J86</f>
        <v>0</v>
      </c>
      <c r="K59" s="40"/>
      <c r="L59" s="44"/>
      <c r="AU59" s="18" t="s">
        <v>109</v>
      </c>
    </row>
    <row r="60" s="8" customFormat="1" ht="24.96" customHeight="1">
      <c r="B60" s="181"/>
      <c r="C60" s="182"/>
      <c r="D60" s="183" t="s">
        <v>253</v>
      </c>
      <c r="E60" s="184"/>
      <c r="F60" s="184"/>
      <c r="G60" s="184"/>
      <c r="H60" s="184"/>
      <c r="I60" s="185"/>
      <c r="J60" s="186">
        <f>J87</f>
        <v>0</v>
      </c>
      <c r="K60" s="182"/>
      <c r="L60" s="187"/>
    </row>
    <row r="61" s="9" customFormat="1" ht="19.92" customHeight="1">
      <c r="B61" s="188"/>
      <c r="C61" s="125"/>
      <c r="D61" s="189" t="s">
        <v>254</v>
      </c>
      <c r="E61" s="190"/>
      <c r="F61" s="190"/>
      <c r="G61" s="190"/>
      <c r="H61" s="190"/>
      <c r="I61" s="191"/>
      <c r="J61" s="192">
        <f>J88</f>
        <v>0</v>
      </c>
      <c r="K61" s="125"/>
      <c r="L61" s="193"/>
    </row>
    <row r="62" s="9" customFormat="1" ht="19.92" customHeight="1">
      <c r="B62" s="188"/>
      <c r="C62" s="125"/>
      <c r="D62" s="189" t="s">
        <v>255</v>
      </c>
      <c r="E62" s="190"/>
      <c r="F62" s="190"/>
      <c r="G62" s="190"/>
      <c r="H62" s="190"/>
      <c r="I62" s="191"/>
      <c r="J62" s="192">
        <f>J110</f>
        <v>0</v>
      </c>
      <c r="K62" s="125"/>
      <c r="L62" s="193"/>
    </row>
    <row r="63" s="9" customFormat="1" ht="19.92" customHeight="1">
      <c r="B63" s="188"/>
      <c r="C63" s="125"/>
      <c r="D63" s="189" t="s">
        <v>256</v>
      </c>
      <c r="E63" s="190"/>
      <c r="F63" s="190"/>
      <c r="G63" s="190"/>
      <c r="H63" s="190"/>
      <c r="I63" s="191"/>
      <c r="J63" s="192">
        <f>J198</f>
        <v>0</v>
      </c>
      <c r="K63" s="125"/>
      <c r="L63" s="193"/>
    </row>
    <row r="64" s="9" customFormat="1" ht="19.92" customHeight="1">
      <c r="B64" s="188"/>
      <c r="C64" s="125"/>
      <c r="D64" s="189" t="s">
        <v>257</v>
      </c>
      <c r="E64" s="190"/>
      <c r="F64" s="190"/>
      <c r="G64" s="190"/>
      <c r="H64" s="190"/>
      <c r="I64" s="191"/>
      <c r="J64" s="192">
        <f>J221</f>
        <v>0</v>
      </c>
      <c r="K64" s="125"/>
      <c r="L64" s="193"/>
    </row>
    <row r="65" s="8" customFormat="1" ht="24.96" customHeight="1">
      <c r="B65" s="181"/>
      <c r="C65" s="182"/>
      <c r="D65" s="183" t="s">
        <v>258</v>
      </c>
      <c r="E65" s="184"/>
      <c r="F65" s="184"/>
      <c r="G65" s="184"/>
      <c r="H65" s="184"/>
      <c r="I65" s="185"/>
      <c r="J65" s="186">
        <f>J224</f>
        <v>0</v>
      </c>
      <c r="K65" s="182"/>
      <c r="L65" s="187"/>
    </row>
    <row r="66" s="9" customFormat="1" ht="19.92" customHeight="1">
      <c r="B66" s="188"/>
      <c r="C66" s="125"/>
      <c r="D66" s="189" t="s">
        <v>259</v>
      </c>
      <c r="E66" s="190"/>
      <c r="F66" s="190"/>
      <c r="G66" s="190"/>
      <c r="H66" s="190"/>
      <c r="I66" s="191"/>
      <c r="J66" s="192">
        <f>J225</f>
        <v>0</v>
      </c>
      <c r="K66" s="125"/>
      <c r="L66" s="193"/>
    </row>
    <row r="67" s="1" customFormat="1" ht="21.84" customHeight="1">
      <c r="B67" s="39"/>
      <c r="C67" s="40"/>
      <c r="D67" s="40"/>
      <c r="E67" s="40"/>
      <c r="F67" s="40"/>
      <c r="G67" s="40"/>
      <c r="H67" s="40"/>
      <c r="I67" s="146"/>
      <c r="J67" s="40"/>
      <c r="K67" s="40"/>
      <c r="L67" s="44"/>
    </row>
    <row r="68" s="1" customFormat="1" ht="6.96" customHeight="1">
      <c r="B68" s="59"/>
      <c r="C68" s="60"/>
      <c r="D68" s="60"/>
      <c r="E68" s="60"/>
      <c r="F68" s="60"/>
      <c r="G68" s="60"/>
      <c r="H68" s="60"/>
      <c r="I68" s="171"/>
      <c r="J68" s="60"/>
      <c r="K68" s="60"/>
      <c r="L68" s="44"/>
    </row>
    <row r="72" s="1" customFormat="1" ht="6.96" customHeight="1">
      <c r="B72" s="61"/>
      <c r="C72" s="62"/>
      <c r="D72" s="62"/>
      <c r="E72" s="62"/>
      <c r="F72" s="62"/>
      <c r="G72" s="62"/>
      <c r="H72" s="62"/>
      <c r="I72" s="174"/>
      <c r="J72" s="62"/>
      <c r="K72" s="62"/>
      <c r="L72" s="44"/>
    </row>
    <row r="73" s="1" customFormat="1" ht="24.96" customHeight="1">
      <c r="B73" s="39"/>
      <c r="C73" s="24" t="s">
        <v>115</v>
      </c>
      <c r="D73" s="40"/>
      <c r="E73" s="40"/>
      <c r="F73" s="40"/>
      <c r="G73" s="40"/>
      <c r="H73" s="40"/>
      <c r="I73" s="146"/>
      <c r="J73" s="40"/>
      <c r="K73" s="40"/>
      <c r="L73" s="44"/>
    </row>
    <row r="74" s="1" customFormat="1" ht="6.96" customHeight="1">
      <c r="B74" s="39"/>
      <c r="C74" s="40"/>
      <c r="D74" s="40"/>
      <c r="E74" s="40"/>
      <c r="F74" s="40"/>
      <c r="G74" s="40"/>
      <c r="H74" s="40"/>
      <c r="I74" s="146"/>
      <c r="J74" s="40"/>
      <c r="K74" s="40"/>
      <c r="L74" s="44"/>
    </row>
    <row r="75" s="1" customFormat="1" ht="12" customHeight="1">
      <c r="B75" s="39"/>
      <c r="C75" s="33" t="s">
        <v>16</v>
      </c>
      <c r="D75" s="40"/>
      <c r="E75" s="40"/>
      <c r="F75" s="40"/>
      <c r="G75" s="40"/>
      <c r="H75" s="40"/>
      <c r="I75" s="146"/>
      <c r="J75" s="40"/>
      <c r="K75" s="40"/>
      <c r="L75" s="44"/>
    </row>
    <row r="76" s="1" customFormat="1" ht="16.5" customHeight="1">
      <c r="B76" s="39"/>
      <c r="C76" s="40"/>
      <c r="D76" s="40"/>
      <c r="E76" s="175" t="str">
        <f>E7</f>
        <v>VD Orlík - rekonstrukce kuželových uzávěrů v RCH2 a ICH1</v>
      </c>
      <c r="F76" s="33"/>
      <c r="G76" s="33"/>
      <c r="H76" s="33"/>
      <c r="I76" s="146"/>
      <c r="J76" s="40"/>
      <c r="K76" s="40"/>
      <c r="L76" s="44"/>
    </row>
    <row r="77" s="1" customFormat="1" ht="12" customHeight="1">
      <c r="B77" s="39"/>
      <c r="C77" s="33" t="s">
        <v>102</v>
      </c>
      <c r="D77" s="40"/>
      <c r="E77" s="40"/>
      <c r="F77" s="40"/>
      <c r="G77" s="40"/>
      <c r="H77" s="40"/>
      <c r="I77" s="146"/>
      <c r="J77" s="40"/>
      <c r="K77" s="40"/>
      <c r="L77" s="44"/>
    </row>
    <row r="78" s="1" customFormat="1" ht="16.5" customHeight="1">
      <c r="B78" s="39"/>
      <c r="C78" s="40"/>
      <c r="D78" s="40"/>
      <c r="E78" s="69" t="str">
        <f>E9</f>
        <v>SO 01 - Stavební úpravy</v>
      </c>
      <c r="F78" s="40"/>
      <c r="G78" s="40"/>
      <c r="H78" s="40"/>
      <c r="I78" s="146"/>
      <c r="J78" s="40"/>
      <c r="K78" s="40"/>
      <c r="L78" s="44"/>
    </row>
    <row r="79" s="1" customFormat="1" ht="6.96" customHeight="1">
      <c r="B79" s="39"/>
      <c r="C79" s="40"/>
      <c r="D79" s="40"/>
      <c r="E79" s="40"/>
      <c r="F79" s="40"/>
      <c r="G79" s="40"/>
      <c r="H79" s="40"/>
      <c r="I79" s="146"/>
      <c r="J79" s="40"/>
      <c r="K79" s="40"/>
      <c r="L79" s="44"/>
    </row>
    <row r="80" s="1" customFormat="1" ht="12" customHeight="1">
      <c r="B80" s="39"/>
      <c r="C80" s="33" t="s">
        <v>21</v>
      </c>
      <c r="D80" s="40"/>
      <c r="E80" s="40"/>
      <c r="F80" s="28" t="str">
        <f>F12</f>
        <v>VD Orlík</v>
      </c>
      <c r="G80" s="40"/>
      <c r="H80" s="40"/>
      <c r="I80" s="148" t="s">
        <v>23</v>
      </c>
      <c r="J80" s="72" t="str">
        <f>IF(J12="","",J12)</f>
        <v>25. 4. 2019</v>
      </c>
      <c r="K80" s="40"/>
      <c r="L80" s="44"/>
    </row>
    <row r="81" s="1" customFormat="1" ht="6.96" customHeight="1">
      <c r="B81" s="39"/>
      <c r="C81" s="40"/>
      <c r="D81" s="40"/>
      <c r="E81" s="40"/>
      <c r="F81" s="40"/>
      <c r="G81" s="40"/>
      <c r="H81" s="40"/>
      <c r="I81" s="146"/>
      <c r="J81" s="40"/>
      <c r="K81" s="40"/>
      <c r="L81" s="44"/>
    </row>
    <row r="82" s="1" customFormat="1" ht="15.15" customHeight="1">
      <c r="B82" s="39"/>
      <c r="C82" s="33" t="s">
        <v>25</v>
      </c>
      <c r="D82" s="40"/>
      <c r="E82" s="40"/>
      <c r="F82" s="28" t="str">
        <f>E15</f>
        <v>Povodí Vltavy, státní podnik</v>
      </c>
      <c r="G82" s="40"/>
      <c r="H82" s="40"/>
      <c r="I82" s="148" t="s">
        <v>33</v>
      </c>
      <c r="J82" s="37" t="str">
        <f>E21</f>
        <v>AQUATIS a. s.</v>
      </c>
      <c r="K82" s="40"/>
      <c r="L82" s="44"/>
    </row>
    <row r="83" s="1" customFormat="1" ht="15.15" customHeight="1">
      <c r="B83" s="39"/>
      <c r="C83" s="33" t="s">
        <v>31</v>
      </c>
      <c r="D83" s="40"/>
      <c r="E83" s="40"/>
      <c r="F83" s="28" t="str">
        <f>IF(E18="","",E18)</f>
        <v>Vyplň údaj</v>
      </c>
      <c r="G83" s="40"/>
      <c r="H83" s="40"/>
      <c r="I83" s="148" t="s">
        <v>38</v>
      </c>
      <c r="J83" s="37" t="str">
        <f>E24</f>
        <v>Ing. Jaroslav Hladík</v>
      </c>
      <c r="K83" s="40"/>
      <c r="L83" s="44"/>
    </row>
    <row r="84" s="1" customFormat="1" ht="10.32" customHeight="1">
      <c r="B84" s="39"/>
      <c r="C84" s="40"/>
      <c r="D84" s="40"/>
      <c r="E84" s="40"/>
      <c r="F84" s="40"/>
      <c r="G84" s="40"/>
      <c r="H84" s="40"/>
      <c r="I84" s="146"/>
      <c r="J84" s="40"/>
      <c r="K84" s="40"/>
      <c r="L84" s="44"/>
    </row>
    <row r="85" s="10" customFormat="1" ht="29.28" customHeight="1">
      <c r="B85" s="194"/>
      <c r="C85" s="195" t="s">
        <v>116</v>
      </c>
      <c r="D85" s="196" t="s">
        <v>61</v>
      </c>
      <c r="E85" s="196" t="s">
        <v>57</v>
      </c>
      <c r="F85" s="196" t="s">
        <v>58</v>
      </c>
      <c r="G85" s="196" t="s">
        <v>117</v>
      </c>
      <c r="H85" s="196" t="s">
        <v>118</v>
      </c>
      <c r="I85" s="197" t="s">
        <v>119</v>
      </c>
      <c r="J85" s="196" t="s">
        <v>108</v>
      </c>
      <c r="K85" s="198" t="s">
        <v>120</v>
      </c>
      <c r="L85" s="199"/>
      <c r="M85" s="92" t="s">
        <v>19</v>
      </c>
      <c r="N85" s="93" t="s">
        <v>46</v>
      </c>
      <c r="O85" s="93" t="s">
        <v>121</v>
      </c>
      <c r="P85" s="93" t="s">
        <v>122</v>
      </c>
      <c r="Q85" s="93" t="s">
        <v>123</v>
      </c>
      <c r="R85" s="93" t="s">
        <v>124</v>
      </c>
      <c r="S85" s="93" t="s">
        <v>125</v>
      </c>
      <c r="T85" s="94" t="s">
        <v>126</v>
      </c>
    </row>
    <row r="86" s="1" customFormat="1" ht="22.8" customHeight="1">
      <c r="B86" s="39"/>
      <c r="C86" s="99" t="s">
        <v>127</v>
      </c>
      <c r="D86" s="40"/>
      <c r="E86" s="40"/>
      <c r="F86" s="40"/>
      <c r="G86" s="40"/>
      <c r="H86" s="40"/>
      <c r="I86" s="146"/>
      <c r="J86" s="200">
        <f>BK86</f>
        <v>0</v>
      </c>
      <c r="K86" s="40"/>
      <c r="L86" s="44"/>
      <c r="M86" s="95"/>
      <c r="N86" s="96"/>
      <c r="O86" s="96"/>
      <c r="P86" s="201">
        <f>P87+P224</f>
        <v>0</v>
      </c>
      <c r="Q86" s="96"/>
      <c r="R86" s="201">
        <f>R87+R224</f>
        <v>1.07674588</v>
      </c>
      <c r="S86" s="96"/>
      <c r="T86" s="202">
        <f>T87+T224</f>
        <v>4.1275500000000003</v>
      </c>
      <c r="AT86" s="18" t="s">
        <v>75</v>
      </c>
      <c r="AU86" s="18" t="s">
        <v>109</v>
      </c>
      <c r="BK86" s="203">
        <f>BK87+BK224</f>
        <v>0</v>
      </c>
    </row>
    <row r="87" s="11" customFormat="1" ht="25.92" customHeight="1">
      <c r="B87" s="204"/>
      <c r="C87" s="205"/>
      <c r="D87" s="206" t="s">
        <v>75</v>
      </c>
      <c r="E87" s="207" t="s">
        <v>260</v>
      </c>
      <c r="F87" s="207" t="s">
        <v>261</v>
      </c>
      <c r="G87" s="205"/>
      <c r="H87" s="205"/>
      <c r="I87" s="208"/>
      <c r="J87" s="209">
        <f>BK87</f>
        <v>0</v>
      </c>
      <c r="K87" s="205"/>
      <c r="L87" s="210"/>
      <c r="M87" s="211"/>
      <c r="N87" s="212"/>
      <c r="O87" s="212"/>
      <c r="P87" s="213">
        <f>P88+P110+P198+P221</f>
        <v>0</v>
      </c>
      <c r="Q87" s="212"/>
      <c r="R87" s="213">
        <f>R88+R110+R198+R221</f>
        <v>0.17354367999999998</v>
      </c>
      <c r="S87" s="212"/>
      <c r="T87" s="214">
        <f>T88+T110+T198+T221</f>
        <v>3.3295500000000002</v>
      </c>
      <c r="AR87" s="215" t="s">
        <v>83</v>
      </c>
      <c r="AT87" s="216" t="s">
        <v>75</v>
      </c>
      <c r="AU87" s="216" t="s">
        <v>76</v>
      </c>
      <c r="AY87" s="215" t="s">
        <v>131</v>
      </c>
      <c r="BK87" s="217">
        <f>BK88+BK110+BK198+BK221</f>
        <v>0</v>
      </c>
    </row>
    <row r="88" s="11" customFormat="1" ht="22.8" customHeight="1">
      <c r="B88" s="204"/>
      <c r="C88" s="205"/>
      <c r="D88" s="206" t="s">
        <v>75</v>
      </c>
      <c r="E88" s="234" t="s">
        <v>130</v>
      </c>
      <c r="F88" s="234" t="s">
        <v>262</v>
      </c>
      <c r="G88" s="205"/>
      <c r="H88" s="205"/>
      <c r="I88" s="208"/>
      <c r="J88" s="235">
        <f>BK88</f>
        <v>0</v>
      </c>
      <c r="K88" s="205"/>
      <c r="L88" s="210"/>
      <c r="M88" s="211"/>
      <c r="N88" s="212"/>
      <c r="O88" s="212"/>
      <c r="P88" s="213">
        <f>SUM(P89:P109)</f>
        <v>0</v>
      </c>
      <c r="Q88" s="212"/>
      <c r="R88" s="213">
        <f>SUM(R89:R109)</f>
        <v>0.028127679999999999</v>
      </c>
      <c r="S88" s="212"/>
      <c r="T88" s="214">
        <f>SUM(T89:T109)</f>
        <v>0</v>
      </c>
      <c r="AR88" s="215" t="s">
        <v>83</v>
      </c>
      <c r="AT88" s="216" t="s">
        <v>75</v>
      </c>
      <c r="AU88" s="216" t="s">
        <v>83</v>
      </c>
      <c r="AY88" s="215" t="s">
        <v>131</v>
      </c>
      <c r="BK88" s="217">
        <f>SUM(BK89:BK109)</f>
        <v>0</v>
      </c>
    </row>
    <row r="89" s="1" customFormat="1" ht="16.5" customHeight="1">
      <c r="B89" s="39"/>
      <c r="C89" s="218" t="s">
        <v>83</v>
      </c>
      <c r="D89" s="218" t="s">
        <v>132</v>
      </c>
      <c r="E89" s="219" t="s">
        <v>263</v>
      </c>
      <c r="F89" s="220" t="s">
        <v>264</v>
      </c>
      <c r="G89" s="221" t="s">
        <v>265</v>
      </c>
      <c r="H89" s="222">
        <v>0.76900000000000002</v>
      </c>
      <c r="I89" s="223"/>
      <c r="J89" s="224">
        <f>ROUND(I89*H89,2)</f>
        <v>0</v>
      </c>
      <c r="K89" s="220" t="s">
        <v>19</v>
      </c>
      <c r="L89" s="44"/>
      <c r="M89" s="225" t="s">
        <v>19</v>
      </c>
      <c r="N89" s="226" t="s">
        <v>47</v>
      </c>
      <c r="O89" s="84"/>
      <c r="P89" s="227">
        <f>O89*H89</f>
        <v>0</v>
      </c>
      <c r="Q89" s="227">
        <v>0</v>
      </c>
      <c r="R89" s="227">
        <f>Q89*H89</f>
        <v>0</v>
      </c>
      <c r="S89" s="227">
        <v>0</v>
      </c>
      <c r="T89" s="228">
        <f>S89*H89</f>
        <v>0</v>
      </c>
      <c r="AR89" s="229" t="s">
        <v>148</v>
      </c>
      <c r="AT89" s="229" t="s">
        <v>132</v>
      </c>
      <c r="AU89" s="229" t="s">
        <v>85</v>
      </c>
      <c r="AY89" s="18" t="s">
        <v>131</v>
      </c>
      <c r="BE89" s="230">
        <f>IF(N89="základní",J89,0)</f>
        <v>0</v>
      </c>
      <c r="BF89" s="230">
        <f>IF(N89="snížená",J89,0)</f>
        <v>0</v>
      </c>
      <c r="BG89" s="230">
        <f>IF(N89="zákl. přenesená",J89,0)</f>
        <v>0</v>
      </c>
      <c r="BH89" s="230">
        <f>IF(N89="sníž. přenesená",J89,0)</f>
        <v>0</v>
      </c>
      <c r="BI89" s="230">
        <f>IF(N89="nulová",J89,0)</f>
        <v>0</v>
      </c>
      <c r="BJ89" s="18" t="s">
        <v>83</v>
      </c>
      <c r="BK89" s="230">
        <f>ROUND(I89*H89,2)</f>
        <v>0</v>
      </c>
      <c r="BL89" s="18" t="s">
        <v>148</v>
      </c>
      <c r="BM89" s="229" t="s">
        <v>266</v>
      </c>
    </row>
    <row r="90" s="1" customFormat="1">
      <c r="B90" s="39"/>
      <c r="C90" s="40"/>
      <c r="D90" s="231" t="s">
        <v>267</v>
      </c>
      <c r="E90" s="40"/>
      <c r="F90" s="240" t="s">
        <v>268</v>
      </c>
      <c r="G90" s="40"/>
      <c r="H90" s="40"/>
      <c r="I90" s="146"/>
      <c r="J90" s="40"/>
      <c r="K90" s="40"/>
      <c r="L90" s="44"/>
      <c r="M90" s="233"/>
      <c r="N90" s="84"/>
      <c r="O90" s="84"/>
      <c r="P90" s="84"/>
      <c r="Q90" s="84"/>
      <c r="R90" s="84"/>
      <c r="S90" s="84"/>
      <c r="T90" s="85"/>
      <c r="AT90" s="18" t="s">
        <v>267</v>
      </c>
      <c r="AU90" s="18" t="s">
        <v>85</v>
      </c>
    </row>
    <row r="91" s="12" customFormat="1">
      <c r="B91" s="241"/>
      <c r="C91" s="242"/>
      <c r="D91" s="231" t="s">
        <v>269</v>
      </c>
      <c r="E91" s="243" t="s">
        <v>19</v>
      </c>
      <c r="F91" s="244" t="s">
        <v>270</v>
      </c>
      <c r="G91" s="242"/>
      <c r="H91" s="243" t="s">
        <v>19</v>
      </c>
      <c r="I91" s="245"/>
      <c r="J91" s="242"/>
      <c r="K91" s="242"/>
      <c r="L91" s="246"/>
      <c r="M91" s="247"/>
      <c r="N91" s="248"/>
      <c r="O91" s="248"/>
      <c r="P91" s="248"/>
      <c r="Q91" s="248"/>
      <c r="R91" s="248"/>
      <c r="S91" s="248"/>
      <c r="T91" s="249"/>
      <c r="AT91" s="250" t="s">
        <v>269</v>
      </c>
      <c r="AU91" s="250" t="s">
        <v>85</v>
      </c>
      <c r="AV91" s="12" t="s">
        <v>83</v>
      </c>
      <c r="AW91" s="12" t="s">
        <v>37</v>
      </c>
      <c r="AX91" s="12" t="s">
        <v>76</v>
      </c>
      <c r="AY91" s="250" t="s">
        <v>131</v>
      </c>
    </row>
    <row r="92" s="13" customFormat="1">
      <c r="B92" s="251"/>
      <c r="C92" s="252"/>
      <c r="D92" s="231" t="s">
        <v>269</v>
      </c>
      <c r="E92" s="253" t="s">
        <v>19</v>
      </c>
      <c r="F92" s="254" t="s">
        <v>271</v>
      </c>
      <c r="G92" s="252"/>
      <c r="H92" s="255">
        <v>0.432</v>
      </c>
      <c r="I92" s="256"/>
      <c r="J92" s="252"/>
      <c r="K92" s="252"/>
      <c r="L92" s="257"/>
      <c r="M92" s="258"/>
      <c r="N92" s="259"/>
      <c r="O92" s="259"/>
      <c r="P92" s="259"/>
      <c r="Q92" s="259"/>
      <c r="R92" s="259"/>
      <c r="S92" s="259"/>
      <c r="T92" s="260"/>
      <c r="AT92" s="261" t="s">
        <v>269</v>
      </c>
      <c r="AU92" s="261" t="s">
        <v>85</v>
      </c>
      <c r="AV92" s="13" t="s">
        <v>85</v>
      </c>
      <c r="AW92" s="13" t="s">
        <v>37</v>
      </c>
      <c r="AX92" s="13" t="s">
        <v>76</v>
      </c>
      <c r="AY92" s="261" t="s">
        <v>131</v>
      </c>
    </row>
    <row r="93" s="13" customFormat="1">
      <c r="B93" s="251"/>
      <c r="C93" s="252"/>
      <c r="D93" s="231" t="s">
        <v>269</v>
      </c>
      <c r="E93" s="253" t="s">
        <v>19</v>
      </c>
      <c r="F93" s="254" t="s">
        <v>272</v>
      </c>
      <c r="G93" s="252"/>
      <c r="H93" s="255">
        <v>0.109</v>
      </c>
      <c r="I93" s="256"/>
      <c r="J93" s="252"/>
      <c r="K93" s="252"/>
      <c r="L93" s="257"/>
      <c r="M93" s="258"/>
      <c r="N93" s="259"/>
      <c r="O93" s="259"/>
      <c r="P93" s="259"/>
      <c r="Q93" s="259"/>
      <c r="R93" s="259"/>
      <c r="S93" s="259"/>
      <c r="T93" s="260"/>
      <c r="AT93" s="261" t="s">
        <v>269</v>
      </c>
      <c r="AU93" s="261" t="s">
        <v>85</v>
      </c>
      <c r="AV93" s="13" t="s">
        <v>85</v>
      </c>
      <c r="AW93" s="13" t="s">
        <v>37</v>
      </c>
      <c r="AX93" s="13" t="s">
        <v>76</v>
      </c>
      <c r="AY93" s="261" t="s">
        <v>131</v>
      </c>
    </row>
    <row r="94" s="13" customFormat="1">
      <c r="B94" s="251"/>
      <c r="C94" s="252"/>
      <c r="D94" s="231" t="s">
        <v>269</v>
      </c>
      <c r="E94" s="253" t="s">
        <v>19</v>
      </c>
      <c r="F94" s="254" t="s">
        <v>273</v>
      </c>
      <c r="G94" s="252"/>
      <c r="H94" s="255">
        <v>0.053999999999999999</v>
      </c>
      <c r="I94" s="256"/>
      <c r="J94" s="252"/>
      <c r="K94" s="252"/>
      <c r="L94" s="257"/>
      <c r="M94" s="258"/>
      <c r="N94" s="259"/>
      <c r="O94" s="259"/>
      <c r="P94" s="259"/>
      <c r="Q94" s="259"/>
      <c r="R94" s="259"/>
      <c r="S94" s="259"/>
      <c r="T94" s="260"/>
      <c r="AT94" s="261" t="s">
        <v>269</v>
      </c>
      <c r="AU94" s="261" t="s">
        <v>85</v>
      </c>
      <c r="AV94" s="13" t="s">
        <v>85</v>
      </c>
      <c r="AW94" s="13" t="s">
        <v>37</v>
      </c>
      <c r="AX94" s="13" t="s">
        <v>76</v>
      </c>
      <c r="AY94" s="261" t="s">
        <v>131</v>
      </c>
    </row>
    <row r="95" s="13" customFormat="1">
      <c r="B95" s="251"/>
      <c r="C95" s="252"/>
      <c r="D95" s="231" t="s">
        <v>269</v>
      </c>
      <c r="E95" s="253" t="s">
        <v>19</v>
      </c>
      <c r="F95" s="254" t="s">
        <v>274</v>
      </c>
      <c r="G95" s="252"/>
      <c r="H95" s="255">
        <v>0.17399999999999999</v>
      </c>
      <c r="I95" s="256"/>
      <c r="J95" s="252"/>
      <c r="K95" s="252"/>
      <c r="L95" s="257"/>
      <c r="M95" s="258"/>
      <c r="N95" s="259"/>
      <c r="O95" s="259"/>
      <c r="P95" s="259"/>
      <c r="Q95" s="259"/>
      <c r="R95" s="259"/>
      <c r="S95" s="259"/>
      <c r="T95" s="260"/>
      <c r="AT95" s="261" t="s">
        <v>269</v>
      </c>
      <c r="AU95" s="261" t="s">
        <v>85</v>
      </c>
      <c r="AV95" s="13" t="s">
        <v>85</v>
      </c>
      <c r="AW95" s="13" t="s">
        <v>37</v>
      </c>
      <c r="AX95" s="13" t="s">
        <v>76</v>
      </c>
      <c r="AY95" s="261" t="s">
        <v>131</v>
      </c>
    </row>
    <row r="96" s="14" customFormat="1">
      <c r="B96" s="262"/>
      <c r="C96" s="263"/>
      <c r="D96" s="231" t="s">
        <v>269</v>
      </c>
      <c r="E96" s="264" t="s">
        <v>19</v>
      </c>
      <c r="F96" s="265" t="s">
        <v>275</v>
      </c>
      <c r="G96" s="263"/>
      <c r="H96" s="266">
        <v>0.76900000000000013</v>
      </c>
      <c r="I96" s="267"/>
      <c r="J96" s="263"/>
      <c r="K96" s="263"/>
      <c r="L96" s="268"/>
      <c r="M96" s="269"/>
      <c r="N96" s="270"/>
      <c r="O96" s="270"/>
      <c r="P96" s="270"/>
      <c r="Q96" s="270"/>
      <c r="R96" s="270"/>
      <c r="S96" s="270"/>
      <c r="T96" s="271"/>
      <c r="AT96" s="272" t="s">
        <v>269</v>
      </c>
      <c r="AU96" s="272" t="s">
        <v>85</v>
      </c>
      <c r="AV96" s="14" t="s">
        <v>148</v>
      </c>
      <c r="AW96" s="14" t="s">
        <v>37</v>
      </c>
      <c r="AX96" s="14" t="s">
        <v>83</v>
      </c>
      <c r="AY96" s="272" t="s">
        <v>131</v>
      </c>
    </row>
    <row r="97" s="1" customFormat="1" ht="16.5" customHeight="1">
      <c r="B97" s="39"/>
      <c r="C97" s="218" t="s">
        <v>85</v>
      </c>
      <c r="D97" s="218" t="s">
        <v>132</v>
      </c>
      <c r="E97" s="219" t="s">
        <v>276</v>
      </c>
      <c r="F97" s="220" t="s">
        <v>277</v>
      </c>
      <c r="G97" s="221" t="s">
        <v>177</v>
      </c>
      <c r="H97" s="222">
        <v>3.464</v>
      </c>
      <c r="I97" s="223"/>
      <c r="J97" s="224">
        <f>ROUND(I97*H97,2)</f>
        <v>0</v>
      </c>
      <c r="K97" s="220" t="s">
        <v>278</v>
      </c>
      <c r="L97" s="44"/>
      <c r="M97" s="225" t="s">
        <v>19</v>
      </c>
      <c r="N97" s="226" t="s">
        <v>47</v>
      </c>
      <c r="O97" s="84"/>
      <c r="P97" s="227">
        <f>O97*H97</f>
        <v>0</v>
      </c>
      <c r="Q97" s="227">
        <v>0.00726</v>
      </c>
      <c r="R97" s="227">
        <f>Q97*H97</f>
        <v>0.02514864</v>
      </c>
      <c r="S97" s="227">
        <v>0</v>
      </c>
      <c r="T97" s="228">
        <f>S97*H97</f>
        <v>0</v>
      </c>
      <c r="AR97" s="229" t="s">
        <v>148</v>
      </c>
      <c r="AT97" s="229" t="s">
        <v>132</v>
      </c>
      <c r="AU97" s="229" t="s">
        <v>85</v>
      </c>
      <c r="AY97" s="18" t="s">
        <v>131</v>
      </c>
      <c r="BE97" s="230">
        <f>IF(N97="základní",J97,0)</f>
        <v>0</v>
      </c>
      <c r="BF97" s="230">
        <f>IF(N97="snížená",J97,0)</f>
        <v>0</v>
      </c>
      <c r="BG97" s="230">
        <f>IF(N97="zákl. přenesená",J97,0)</f>
        <v>0</v>
      </c>
      <c r="BH97" s="230">
        <f>IF(N97="sníž. přenesená",J97,0)</f>
        <v>0</v>
      </c>
      <c r="BI97" s="230">
        <f>IF(N97="nulová",J97,0)</f>
        <v>0</v>
      </c>
      <c r="BJ97" s="18" t="s">
        <v>83</v>
      </c>
      <c r="BK97" s="230">
        <f>ROUND(I97*H97,2)</f>
        <v>0</v>
      </c>
      <c r="BL97" s="18" t="s">
        <v>148</v>
      </c>
      <c r="BM97" s="229" t="s">
        <v>279</v>
      </c>
    </row>
    <row r="98" s="1" customFormat="1">
      <c r="B98" s="39"/>
      <c r="C98" s="40"/>
      <c r="D98" s="231" t="s">
        <v>267</v>
      </c>
      <c r="E98" s="40"/>
      <c r="F98" s="240" t="s">
        <v>280</v>
      </c>
      <c r="G98" s="40"/>
      <c r="H98" s="40"/>
      <c r="I98" s="146"/>
      <c r="J98" s="40"/>
      <c r="K98" s="40"/>
      <c r="L98" s="44"/>
      <c r="M98" s="233"/>
      <c r="N98" s="84"/>
      <c r="O98" s="84"/>
      <c r="P98" s="84"/>
      <c r="Q98" s="84"/>
      <c r="R98" s="84"/>
      <c r="S98" s="84"/>
      <c r="T98" s="85"/>
      <c r="AT98" s="18" t="s">
        <v>267</v>
      </c>
      <c r="AU98" s="18" t="s">
        <v>85</v>
      </c>
    </row>
    <row r="99" s="1" customFormat="1">
      <c r="B99" s="39"/>
      <c r="C99" s="40"/>
      <c r="D99" s="231" t="s">
        <v>281</v>
      </c>
      <c r="E99" s="40"/>
      <c r="F99" s="232" t="s">
        <v>282</v>
      </c>
      <c r="G99" s="40"/>
      <c r="H99" s="40"/>
      <c r="I99" s="146"/>
      <c r="J99" s="40"/>
      <c r="K99" s="40"/>
      <c r="L99" s="44"/>
      <c r="M99" s="233"/>
      <c r="N99" s="84"/>
      <c r="O99" s="84"/>
      <c r="P99" s="84"/>
      <c r="Q99" s="84"/>
      <c r="R99" s="84"/>
      <c r="S99" s="84"/>
      <c r="T99" s="85"/>
      <c r="AT99" s="18" t="s">
        <v>281</v>
      </c>
      <c r="AU99" s="18" t="s">
        <v>85</v>
      </c>
    </row>
    <row r="100" s="12" customFormat="1">
      <c r="B100" s="241"/>
      <c r="C100" s="242"/>
      <c r="D100" s="231" t="s">
        <v>269</v>
      </c>
      <c r="E100" s="243" t="s">
        <v>19</v>
      </c>
      <c r="F100" s="244" t="s">
        <v>270</v>
      </c>
      <c r="G100" s="242"/>
      <c r="H100" s="243" t="s">
        <v>19</v>
      </c>
      <c r="I100" s="245"/>
      <c r="J100" s="242"/>
      <c r="K100" s="242"/>
      <c r="L100" s="246"/>
      <c r="M100" s="247"/>
      <c r="N100" s="248"/>
      <c r="O100" s="248"/>
      <c r="P100" s="248"/>
      <c r="Q100" s="248"/>
      <c r="R100" s="248"/>
      <c r="S100" s="248"/>
      <c r="T100" s="249"/>
      <c r="AT100" s="250" t="s">
        <v>269</v>
      </c>
      <c r="AU100" s="250" t="s">
        <v>85</v>
      </c>
      <c r="AV100" s="12" t="s">
        <v>83</v>
      </c>
      <c r="AW100" s="12" t="s">
        <v>37</v>
      </c>
      <c r="AX100" s="12" t="s">
        <v>76</v>
      </c>
      <c r="AY100" s="250" t="s">
        <v>131</v>
      </c>
    </row>
    <row r="101" s="13" customFormat="1">
      <c r="B101" s="251"/>
      <c r="C101" s="252"/>
      <c r="D101" s="231" t="s">
        <v>269</v>
      </c>
      <c r="E101" s="253" t="s">
        <v>19</v>
      </c>
      <c r="F101" s="254" t="s">
        <v>283</v>
      </c>
      <c r="G101" s="252"/>
      <c r="H101" s="255">
        <v>1.0800000000000001</v>
      </c>
      <c r="I101" s="256"/>
      <c r="J101" s="252"/>
      <c r="K101" s="252"/>
      <c r="L101" s="257"/>
      <c r="M101" s="258"/>
      <c r="N101" s="259"/>
      <c r="O101" s="259"/>
      <c r="P101" s="259"/>
      <c r="Q101" s="259"/>
      <c r="R101" s="259"/>
      <c r="S101" s="259"/>
      <c r="T101" s="260"/>
      <c r="AT101" s="261" t="s">
        <v>269</v>
      </c>
      <c r="AU101" s="261" t="s">
        <v>85</v>
      </c>
      <c r="AV101" s="13" t="s">
        <v>85</v>
      </c>
      <c r="AW101" s="13" t="s">
        <v>37</v>
      </c>
      <c r="AX101" s="13" t="s">
        <v>76</v>
      </c>
      <c r="AY101" s="261" t="s">
        <v>131</v>
      </c>
    </row>
    <row r="102" s="13" customFormat="1">
      <c r="B102" s="251"/>
      <c r="C102" s="252"/>
      <c r="D102" s="231" t="s">
        <v>269</v>
      </c>
      <c r="E102" s="253" t="s">
        <v>19</v>
      </c>
      <c r="F102" s="254" t="s">
        <v>284</v>
      </c>
      <c r="G102" s="252"/>
      <c r="H102" s="255">
        <v>0.81599999999999995</v>
      </c>
      <c r="I102" s="256"/>
      <c r="J102" s="252"/>
      <c r="K102" s="252"/>
      <c r="L102" s="257"/>
      <c r="M102" s="258"/>
      <c r="N102" s="259"/>
      <c r="O102" s="259"/>
      <c r="P102" s="259"/>
      <c r="Q102" s="259"/>
      <c r="R102" s="259"/>
      <c r="S102" s="259"/>
      <c r="T102" s="260"/>
      <c r="AT102" s="261" t="s">
        <v>269</v>
      </c>
      <c r="AU102" s="261" t="s">
        <v>85</v>
      </c>
      <c r="AV102" s="13" t="s">
        <v>85</v>
      </c>
      <c r="AW102" s="13" t="s">
        <v>37</v>
      </c>
      <c r="AX102" s="13" t="s">
        <v>76</v>
      </c>
      <c r="AY102" s="261" t="s">
        <v>131</v>
      </c>
    </row>
    <row r="103" s="13" customFormat="1">
      <c r="B103" s="251"/>
      <c r="C103" s="252"/>
      <c r="D103" s="231" t="s">
        <v>269</v>
      </c>
      <c r="E103" s="253" t="s">
        <v>19</v>
      </c>
      <c r="F103" s="254" t="s">
        <v>285</v>
      </c>
      <c r="G103" s="252"/>
      <c r="H103" s="255">
        <v>0.40799999999999997</v>
      </c>
      <c r="I103" s="256"/>
      <c r="J103" s="252"/>
      <c r="K103" s="252"/>
      <c r="L103" s="257"/>
      <c r="M103" s="258"/>
      <c r="N103" s="259"/>
      <c r="O103" s="259"/>
      <c r="P103" s="259"/>
      <c r="Q103" s="259"/>
      <c r="R103" s="259"/>
      <c r="S103" s="259"/>
      <c r="T103" s="260"/>
      <c r="AT103" s="261" t="s">
        <v>269</v>
      </c>
      <c r="AU103" s="261" t="s">
        <v>85</v>
      </c>
      <c r="AV103" s="13" t="s">
        <v>85</v>
      </c>
      <c r="AW103" s="13" t="s">
        <v>37</v>
      </c>
      <c r="AX103" s="13" t="s">
        <v>76</v>
      </c>
      <c r="AY103" s="261" t="s">
        <v>131</v>
      </c>
    </row>
    <row r="104" s="13" customFormat="1">
      <c r="B104" s="251"/>
      <c r="C104" s="252"/>
      <c r="D104" s="231" t="s">
        <v>269</v>
      </c>
      <c r="E104" s="253" t="s">
        <v>19</v>
      </c>
      <c r="F104" s="254" t="s">
        <v>286</v>
      </c>
      <c r="G104" s="252"/>
      <c r="H104" s="255">
        <v>1.1599999999999999</v>
      </c>
      <c r="I104" s="256"/>
      <c r="J104" s="252"/>
      <c r="K104" s="252"/>
      <c r="L104" s="257"/>
      <c r="M104" s="258"/>
      <c r="N104" s="259"/>
      <c r="O104" s="259"/>
      <c r="P104" s="259"/>
      <c r="Q104" s="259"/>
      <c r="R104" s="259"/>
      <c r="S104" s="259"/>
      <c r="T104" s="260"/>
      <c r="AT104" s="261" t="s">
        <v>269</v>
      </c>
      <c r="AU104" s="261" t="s">
        <v>85</v>
      </c>
      <c r="AV104" s="13" t="s">
        <v>85</v>
      </c>
      <c r="AW104" s="13" t="s">
        <v>37</v>
      </c>
      <c r="AX104" s="13" t="s">
        <v>76</v>
      </c>
      <c r="AY104" s="261" t="s">
        <v>131</v>
      </c>
    </row>
    <row r="105" s="14" customFormat="1">
      <c r="B105" s="262"/>
      <c r="C105" s="263"/>
      <c r="D105" s="231" t="s">
        <v>269</v>
      </c>
      <c r="E105" s="264" t="s">
        <v>225</v>
      </c>
      <c r="F105" s="265" t="s">
        <v>275</v>
      </c>
      <c r="G105" s="263"/>
      <c r="H105" s="266">
        <v>3.464</v>
      </c>
      <c r="I105" s="267"/>
      <c r="J105" s="263"/>
      <c r="K105" s="263"/>
      <c r="L105" s="268"/>
      <c r="M105" s="269"/>
      <c r="N105" s="270"/>
      <c r="O105" s="270"/>
      <c r="P105" s="270"/>
      <c r="Q105" s="270"/>
      <c r="R105" s="270"/>
      <c r="S105" s="270"/>
      <c r="T105" s="271"/>
      <c r="AT105" s="272" t="s">
        <v>269</v>
      </c>
      <c r="AU105" s="272" t="s">
        <v>85</v>
      </c>
      <c r="AV105" s="14" t="s">
        <v>148</v>
      </c>
      <c r="AW105" s="14" t="s">
        <v>37</v>
      </c>
      <c r="AX105" s="14" t="s">
        <v>83</v>
      </c>
      <c r="AY105" s="272" t="s">
        <v>131</v>
      </c>
    </row>
    <row r="106" s="1" customFormat="1" ht="16.5" customHeight="1">
      <c r="B106" s="39"/>
      <c r="C106" s="218" t="s">
        <v>130</v>
      </c>
      <c r="D106" s="218" t="s">
        <v>132</v>
      </c>
      <c r="E106" s="219" t="s">
        <v>287</v>
      </c>
      <c r="F106" s="220" t="s">
        <v>288</v>
      </c>
      <c r="G106" s="221" t="s">
        <v>177</v>
      </c>
      <c r="H106" s="222">
        <v>3.464</v>
      </c>
      <c r="I106" s="223"/>
      <c r="J106" s="224">
        <f>ROUND(I106*H106,2)</f>
        <v>0</v>
      </c>
      <c r="K106" s="220" t="s">
        <v>278</v>
      </c>
      <c r="L106" s="44"/>
      <c r="M106" s="225" t="s">
        <v>19</v>
      </c>
      <c r="N106" s="226" t="s">
        <v>47</v>
      </c>
      <c r="O106" s="84"/>
      <c r="P106" s="227">
        <f>O106*H106</f>
        <v>0</v>
      </c>
      <c r="Q106" s="227">
        <v>0.00085999999999999998</v>
      </c>
      <c r="R106" s="227">
        <f>Q106*H106</f>
        <v>0.0029790400000000001</v>
      </c>
      <c r="S106" s="227">
        <v>0</v>
      </c>
      <c r="T106" s="228">
        <f>S106*H106</f>
        <v>0</v>
      </c>
      <c r="AR106" s="229" t="s">
        <v>148</v>
      </c>
      <c r="AT106" s="229" t="s">
        <v>132</v>
      </c>
      <c r="AU106" s="229" t="s">
        <v>85</v>
      </c>
      <c r="AY106" s="18" t="s">
        <v>131</v>
      </c>
      <c r="BE106" s="230">
        <f>IF(N106="základní",J106,0)</f>
        <v>0</v>
      </c>
      <c r="BF106" s="230">
        <f>IF(N106="snížená",J106,0)</f>
        <v>0</v>
      </c>
      <c r="BG106" s="230">
        <f>IF(N106="zákl. přenesená",J106,0)</f>
        <v>0</v>
      </c>
      <c r="BH106" s="230">
        <f>IF(N106="sníž. přenesená",J106,0)</f>
        <v>0</v>
      </c>
      <c r="BI106" s="230">
        <f>IF(N106="nulová",J106,0)</f>
        <v>0</v>
      </c>
      <c r="BJ106" s="18" t="s">
        <v>83</v>
      </c>
      <c r="BK106" s="230">
        <f>ROUND(I106*H106,2)</f>
        <v>0</v>
      </c>
      <c r="BL106" s="18" t="s">
        <v>148</v>
      </c>
      <c r="BM106" s="229" t="s">
        <v>289</v>
      </c>
    </row>
    <row r="107" s="1" customFormat="1">
      <c r="B107" s="39"/>
      <c r="C107" s="40"/>
      <c r="D107" s="231" t="s">
        <v>267</v>
      </c>
      <c r="E107" s="40"/>
      <c r="F107" s="240" t="s">
        <v>290</v>
      </c>
      <c r="G107" s="40"/>
      <c r="H107" s="40"/>
      <c r="I107" s="146"/>
      <c r="J107" s="40"/>
      <c r="K107" s="40"/>
      <c r="L107" s="44"/>
      <c r="M107" s="233"/>
      <c r="N107" s="84"/>
      <c r="O107" s="84"/>
      <c r="P107" s="84"/>
      <c r="Q107" s="84"/>
      <c r="R107" s="84"/>
      <c r="S107" s="84"/>
      <c r="T107" s="85"/>
      <c r="AT107" s="18" t="s">
        <v>267</v>
      </c>
      <c r="AU107" s="18" t="s">
        <v>85</v>
      </c>
    </row>
    <row r="108" s="1" customFormat="1">
      <c r="B108" s="39"/>
      <c r="C108" s="40"/>
      <c r="D108" s="231" t="s">
        <v>281</v>
      </c>
      <c r="E108" s="40"/>
      <c r="F108" s="232" t="s">
        <v>282</v>
      </c>
      <c r="G108" s="40"/>
      <c r="H108" s="40"/>
      <c r="I108" s="146"/>
      <c r="J108" s="40"/>
      <c r="K108" s="40"/>
      <c r="L108" s="44"/>
      <c r="M108" s="233"/>
      <c r="N108" s="84"/>
      <c r="O108" s="84"/>
      <c r="P108" s="84"/>
      <c r="Q108" s="84"/>
      <c r="R108" s="84"/>
      <c r="S108" s="84"/>
      <c r="T108" s="85"/>
      <c r="AT108" s="18" t="s">
        <v>281</v>
      </c>
      <c r="AU108" s="18" t="s">
        <v>85</v>
      </c>
    </row>
    <row r="109" s="13" customFormat="1">
      <c r="B109" s="251"/>
      <c r="C109" s="252"/>
      <c r="D109" s="231" t="s">
        <v>269</v>
      </c>
      <c r="E109" s="253" t="s">
        <v>19</v>
      </c>
      <c r="F109" s="254" t="s">
        <v>225</v>
      </c>
      <c r="G109" s="252"/>
      <c r="H109" s="255">
        <v>3.464</v>
      </c>
      <c r="I109" s="256"/>
      <c r="J109" s="252"/>
      <c r="K109" s="252"/>
      <c r="L109" s="257"/>
      <c r="M109" s="258"/>
      <c r="N109" s="259"/>
      <c r="O109" s="259"/>
      <c r="P109" s="259"/>
      <c r="Q109" s="259"/>
      <c r="R109" s="259"/>
      <c r="S109" s="259"/>
      <c r="T109" s="260"/>
      <c r="AT109" s="261" t="s">
        <v>269</v>
      </c>
      <c r="AU109" s="261" t="s">
        <v>85</v>
      </c>
      <c r="AV109" s="13" t="s">
        <v>85</v>
      </c>
      <c r="AW109" s="13" t="s">
        <v>37</v>
      </c>
      <c r="AX109" s="13" t="s">
        <v>83</v>
      </c>
      <c r="AY109" s="261" t="s">
        <v>131</v>
      </c>
    </row>
    <row r="110" s="11" customFormat="1" ht="22.8" customHeight="1">
      <c r="B110" s="204"/>
      <c r="C110" s="205"/>
      <c r="D110" s="206" t="s">
        <v>75</v>
      </c>
      <c r="E110" s="234" t="s">
        <v>174</v>
      </c>
      <c r="F110" s="234" t="s">
        <v>291</v>
      </c>
      <c r="G110" s="205"/>
      <c r="H110" s="205"/>
      <c r="I110" s="208"/>
      <c r="J110" s="235">
        <f>BK110</f>
        <v>0</v>
      </c>
      <c r="K110" s="205"/>
      <c r="L110" s="210"/>
      <c r="M110" s="211"/>
      <c r="N110" s="212"/>
      <c r="O110" s="212"/>
      <c r="P110" s="213">
        <f>SUM(P111:P197)</f>
        <v>0</v>
      </c>
      <c r="Q110" s="212"/>
      <c r="R110" s="213">
        <f>SUM(R111:R197)</f>
        <v>0.14541599999999999</v>
      </c>
      <c r="S110" s="212"/>
      <c r="T110" s="214">
        <f>SUM(T111:T197)</f>
        <v>3.02955</v>
      </c>
      <c r="AR110" s="215" t="s">
        <v>83</v>
      </c>
      <c r="AT110" s="216" t="s">
        <v>75</v>
      </c>
      <c r="AU110" s="216" t="s">
        <v>83</v>
      </c>
      <c r="AY110" s="215" t="s">
        <v>131</v>
      </c>
      <c r="BK110" s="217">
        <f>SUM(BK111:BK197)</f>
        <v>0</v>
      </c>
    </row>
    <row r="111" s="1" customFormat="1" ht="16.5" customHeight="1">
      <c r="B111" s="39"/>
      <c r="C111" s="218" t="s">
        <v>148</v>
      </c>
      <c r="D111" s="218" t="s">
        <v>132</v>
      </c>
      <c r="E111" s="219" t="s">
        <v>292</v>
      </c>
      <c r="F111" s="220" t="s">
        <v>293</v>
      </c>
      <c r="G111" s="221" t="s">
        <v>177</v>
      </c>
      <c r="H111" s="222">
        <v>25.82</v>
      </c>
      <c r="I111" s="223"/>
      <c r="J111" s="224">
        <f>ROUND(I111*H111,2)</f>
        <v>0</v>
      </c>
      <c r="K111" s="220" t="s">
        <v>278</v>
      </c>
      <c r="L111" s="44"/>
      <c r="M111" s="225" t="s">
        <v>19</v>
      </c>
      <c r="N111" s="226" t="s">
        <v>47</v>
      </c>
      <c r="O111" s="84"/>
      <c r="P111" s="227">
        <f>O111*H111</f>
        <v>0</v>
      </c>
      <c r="Q111" s="227">
        <v>0</v>
      </c>
      <c r="R111" s="227">
        <f>Q111*H111</f>
        <v>0</v>
      </c>
      <c r="S111" s="227">
        <v>0</v>
      </c>
      <c r="T111" s="228">
        <f>S111*H111</f>
        <v>0</v>
      </c>
      <c r="AR111" s="229" t="s">
        <v>148</v>
      </c>
      <c r="AT111" s="229" t="s">
        <v>132</v>
      </c>
      <c r="AU111" s="229" t="s">
        <v>85</v>
      </c>
      <c r="AY111" s="18" t="s">
        <v>131</v>
      </c>
      <c r="BE111" s="230">
        <f>IF(N111="základní",J111,0)</f>
        <v>0</v>
      </c>
      <c r="BF111" s="230">
        <f>IF(N111="snížená",J111,0)</f>
        <v>0</v>
      </c>
      <c r="BG111" s="230">
        <f>IF(N111="zákl. přenesená",J111,0)</f>
        <v>0</v>
      </c>
      <c r="BH111" s="230">
        <f>IF(N111="sníž. přenesená",J111,0)</f>
        <v>0</v>
      </c>
      <c r="BI111" s="230">
        <f>IF(N111="nulová",J111,0)</f>
        <v>0</v>
      </c>
      <c r="BJ111" s="18" t="s">
        <v>83</v>
      </c>
      <c r="BK111" s="230">
        <f>ROUND(I111*H111,2)</f>
        <v>0</v>
      </c>
      <c r="BL111" s="18" t="s">
        <v>148</v>
      </c>
      <c r="BM111" s="229" t="s">
        <v>294</v>
      </c>
    </row>
    <row r="112" s="1" customFormat="1">
      <c r="B112" s="39"/>
      <c r="C112" s="40"/>
      <c r="D112" s="231" t="s">
        <v>267</v>
      </c>
      <c r="E112" s="40"/>
      <c r="F112" s="240" t="s">
        <v>295</v>
      </c>
      <c r="G112" s="40"/>
      <c r="H112" s="40"/>
      <c r="I112" s="146"/>
      <c r="J112" s="40"/>
      <c r="K112" s="40"/>
      <c r="L112" s="44"/>
      <c r="M112" s="233"/>
      <c r="N112" s="84"/>
      <c r="O112" s="84"/>
      <c r="P112" s="84"/>
      <c r="Q112" s="84"/>
      <c r="R112" s="84"/>
      <c r="S112" s="84"/>
      <c r="T112" s="85"/>
      <c r="AT112" s="18" t="s">
        <v>267</v>
      </c>
      <c r="AU112" s="18" t="s">
        <v>85</v>
      </c>
    </row>
    <row r="113" s="1" customFormat="1">
      <c r="B113" s="39"/>
      <c r="C113" s="40"/>
      <c r="D113" s="231" t="s">
        <v>281</v>
      </c>
      <c r="E113" s="40"/>
      <c r="F113" s="232" t="s">
        <v>296</v>
      </c>
      <c r="G113" s="40"/>
      <c r="H113" s="40"/>
      <c r="I113" s="146"/>
      <c r="J113" s="40"/>
      <c r="K113" s="40"/>
      <c r="L113" s="44"/>
      <c r="M113" s="233"/>
      <c r="N113" s="84"/>
      <c r="O113" s="84"/>
      <c r="P113" s="84"/>
      <c r="Q113" s="84"/>
      <c r="R113" s="84"/>
      <c r="S113" s="84"/>
      <c r="T113" s="85"/>
      <c r="AT113" s="18" t="s">
        <v>281</v>
      </c>
      <c r="AU113" s="18" t="s">
        <v>85</v>
      </c>
    </row>
    <row r="114" s="12" customFormat="1">
      <c r="B114" s="241"/>
      <c r="C114" s="242"/>
      <c r="D114" s="231" t="s">
        <v>269</v>
      </c>
      <c r="E114" s="243" t="s">
        <v>19</v>
      </c>
      <c r="F114" s="244" t="s">
        <v>297</v>
      </c>
      <c r="G114" s="242"/>
      <c r="H114" s="243" t="s">
        <v>19</v>
      </c>
      <c r="I114" s="245"/>
      <c r="J114" s="242"/>
      <c r="K114" s="242"/>
      <c r="L114" s="246"/>
      <c r="M114" s="247"/>
      <c r="N114" s="248"/>
      <c r="O114" s="248"/>
      <c r="P114" s="248"/>
      <c r="Q114" s="248"/>
      <c r="R114" s="248"/>
      <c r="S114" s="248"/>
      <c r="T114" s="249"/>
      <c r="AT114" s="250" t="s">
        <v>269</v>
      </c>
      <c r="AU114" s="250" t="s">
        <v>85</v>
      </c>
      <c r="AV114" s="12" t="s">
        <v>83</v>
      </c>
      <c r="AW114" s="12" t="s">
        <v>37</v>
      </c>
      <c r="AX114" s="12" t="s">
        <v>76</v>
      </c>
      <c r="AY114" s="250" t="s">
        <v>131</v>
      </c>
    </row>
    <row r="115" s="13" customFormat="1">
      <c r="B115" s="251"/>
      <c r="C115" s="252"/>
      <c r="D115" s="231" t="s">
        <v>269</v>
      </c>
      <c r="E115" s="253" t="s">
        <v>19</v>
      </c>
      <c r="F115" s="254" t="s">
        <v>298</v>
      </c>
      <c r="G115" s="252"/>
      <c r="H115" s="255">
        <v>9.7200000000000006</v>
      </c>
      <c r="I115" s="256"/>
      <c r="J115" s="252"/>
      <c r="K115" s="252"/>
      <c r="L115" s="257"/>
      <c r="M115" s="258"/>
      <c r="N115" s="259"/>
      <c r="O115" s="259"/>
      <c r="P115" s="259"/>
      <c r="Q115" s="259"/>
      <c r="R115" s="259"/>
      <c r="S115" s="259"/>
      <c r="T115" s="260"/>
      <c r="AT115" s="261" t="s">
        <v>269</v>
      </c>
      <c r="AU115" s="261" t="s">
        <v>85</v>
      </c>
      <c r="AV115" s="13" t="s">
        <v>85</v>
      </c>
      <c r="AW115" s="13" t="s">
        <v>37</v>
      </c>
      <c r="AX115" s="13" t="s">
        <v>76</v>
      </c>
      <c r="AY115" s="261" t="s">
        <v>131</v>
      </c>
    </row>
    <row r="116" s="13" customFormat="1">
      <c r="B116" s="251"/>
      <c r="C116" s="252"/>
      <c r="D116" s="231" t="s">
        <v>269</v>
      </c>
      <c r="E116" s="253" t="s">
        <v>19</v>
      </c>
      <c r="F116" s="254" t="s">
        <v>299</v>
      </c>
      <c r="G116" s="252"/>
      <c r="H116" s="255">
        <v>16.100000000000001</v>
      </c>
      <c r="I116" s="256"/>
      <c r="J116" s="252"/>
      <c r="K116" s="252"/>
      <c r="L116" s="257"/>
      <c r="M116" s="258"/>
      <c r="N116" s="259"/>
      <c r="O116" s="259"/>
      <c r="P116" s="259"/>
      <c r="Q116" s="259"/>
      <c r="R116" s="259"/>
      <c r="S116" s="259"/>
      <c r="T116" s="260"/>
      <c r="AT116" s="261" t="s">
        <v>269</v>
      </c>
      <c r="AU116" s="261" t="s">
        <v>85</v>
      </c>
      <c r="AV116" s="13" t="s">
        <v>85</v>
      </c>
      <c r="AW116" s="13" t="s">
        <v>37</v>
      </c>
      <c r="AX116" s="13" t="s">
        <v>76</v>
      </c>
      <c r="AY116" s="261" t="s">
        <v>131</v>
      </c>
    </row>
    <row r="117" s="14" customFormat="1">
      <c r="B117" s="262"/>
      <c r="C117" s="263"/>
      <c r="D117" s="231" t="s">
        <v>269</v>
      </c>
      <c r="E117" s="264" t="s">
        <v>19</v>
      </c>
      <c r="F117" s="265" t="s">
        <v>275</v>
      </c>
      <c r="G117" s="263"/>
      <c r="H117" s="266">
        <v>25.82</v>
      </c>
      <c r="I117" s="267"/>
      <c r="J117" s="263"/>
      <c r="K117" s="263"/>
      <c r="L117" s="268"/>
      <c r="M117" s="269"/>
      <c r="N117" s="270"/>
      <c r="O117" s="270"/>
      <c r="P117" s="270"/>
      <c r="Q117" s="270"/>
      <c r="R117" s="270"/>
      <c r="S117" s="270"/>
      <c r="T117" s="271"/>
      <c r="AT117" s="272" t="s">
        <v>269</v>
      </c>
      <c r="AU117" s="272" t="s">
        <v>85</v>
      </c>
      <c r="AV117" s="14" t="s">
        <v>148</v>
      </c>
      <c r="AW117" s="14" t="s">
        <v>37</v>
      </c>
      <c r="AX117" s="14" t="s">
        <v>83</v>
      </c>
      <c r="AY117" s="272" t="s">
        <v>131</v>
      </c>
    </row>
    <row r="118" s="1" customFormat="1" ht="16.5" customHeight="1">
      <c r="B118" s="39"/>
      <c r="C118" s="218" t="s">
        <v>154</v>
      </c>
      <c r="D118" s="218" t="s">
        <v>132</v>
      </c>
      <c r="E118" s="219" t="s">
        <v>300</v>
      </c>
      <c r="F118" s="220" t="s">
        <v>301</v>
      </c>
      <c r="G118" s="221" t="s">
        <v>302</v>
      </c>
      <c r="H118" s="222">
        <v>24</v>
      </c>
      <c r="I118" s="223"/>
      <c r="J118" s="224">
        <f>ROUND(I118*H118,2)</f>
        <v>0</v>
      </c>
      <c r="K118" s="220" t="s">
        <v>278</v>
      </c>
      <c r="L118" s="44"/>
      <c r="M118" s="225" t="s">
        <v>19</v>
      </c>
      <c r="N118" s="226" t="s">
        <v>47</v>
      </c>
      <c r="O118" s="84"/>
      <c r="P118" s="227">
        <f>O118*H118</f>
        <v>0</v>
      </c>
      <c r="Q118" s="227">
        <v>1.0000000000000001E-05</v>
      </c>
      <c r="R118" s="227">
        <f>Q118*H118</f>
        <v>0.00024000000000000003</v>
      </c>
      <c r="S118" s="227">
        <v>0</v>
      </c>
      <c r="T118" s="228">
        <f>S118*H118</f>
        <v>0</v>
      </c>
      <c r="AR118" s="229" t="s">
        <v>148</v>
      </c>
      <c r="AT118" s="229" t="s">
        <v>132</v>
      </c>
      <c r="AU118" s="229" t="s">
        <v>85</v>
      </c>
      <c r="AY118" s="18" t="s">
        <v>131</v>
      </c>
      <c r="BE118" s="230">
        <f>IF(N118="základní",J118,0)</f>
        <v>0</v>
      </c>
      <c r="BF118" s="230">
        <f>IF(N118="snížená",J118,0)</f>
        <v>0</v>
      </c>
      <c r="BG118" s="230">
        <f>IF(N118="zákl. přenesená",J118,0)</f>
        <v>0</v>
      </c>
      <c r="BH118" s="230">
        <f>IF(N118="sníž. přenesená",J118,0)</f>
        <v>0</v>
      </c>
      <c r="BI118" s="230">
        <f>IF(N118="nulová",J118,0)</f>
        <v>0</v>
      </c>
      <c r="BJ118" s="18" t="s">
        <v>83</v>
      </c>
      <c r="BK118" s="230">
        <f>ROUND(I118*H118,2)</f>
        <v>0</v>
      </c>
      <c r="BL118" s="18" t="s">
        <v>148</v>
      </c>
      <c r="BM118" s="229" t="s">
        <v>303</v>
      </c>
    </row>
    <row r="119" s="1" customFormat="1">
      <c r="B119" s="39"/>
      <c r="C119" s="40"/>
      <c r="D119" s="231" t="s">
        <v>267</v>
      </c>
      <c r="E119" s="40"/>
      <c r="F119" s="240" t="s">
        <v>304</v>
      </c>
      <c r="G119" s="40"/>
      <c r="H119" s="40"/>
      <c r="I119" s="146"/>
      <c r="J119" s="40"/>
      <c r="K119" s="40"/>
      <c r="L119" s="44"/>
      <c r="M119" s="233"/>
      <c r="N119" s="84"/>
      <c r="O119" s="84"/>
      <c r="P119" s="84"/>
      <c r="Q119" s="84"/>
      <c r="R119" s="84"/>
      <c r="S119" s="84"/>
      <c r="T119" s="85"/>
      <c r="AT119" s="18" t="s">
        <v>267</v>
      </c>
      <c r="AU119" s="18" t="s">
        <v>85</v>
      </c>
    </row>
    <row r="120" s="1" customFormat="1">
      <c r="B120" s="39"/>
      <c r="C120" s="40"/>
      <c r="D120" s="231" t="s">
        <v>281</v>
      </c>
      <c r="E120" s="40"/>
      <c r="F120" s="232" t="s">
        <v>305</v>
      </c>
      <c r="G120" s="40"/>
      <c r="H120" s="40"/>
      <c r="I120" s="146"/>
      <c r="J120" s="40"/>
      <c r="K120" s="40"/>
      <c r="L120" s="44"/>
      <c r="M120" s="233"/>
      <c r="N120" s="84"/>
      <c r="O120" s="84"/>
      <c r="P120" s="84"/>
      <c r="Q120" s="84"/>
      <c r="R120" s="84"/>
      <c r="S120" s="84"/>
      <c r="T120" s="85"/>
      <c r="AT120" s="18" t="s">
        <v>281</v>
      </c>
      <c r="AU120" s="18" t="s">
        <v>85</v>
      </c>
    </row>
    <row r="121" s="13" customFormat="1">
      <c r="B121" s="251"/>
      <c r="C121" s="252"/>
      <c r="D121" s="231" t="s">
        <v>269</v>
      </c>
      <c r="E121" s="253" t="s">
        <v>19</v>
      </c>
      <c r="F121" s="254" t="s">
        <v>306</v>
      </c>
      <c r="G121" s="252"/>
      <c r="H121" s="255">
        <v>24</v>
      </c>
      <c r="I121" s="256"/>
      <c r="J121" s="252"/>
      <c r="K121" s="252"/>
      <c r="L121" s="257"/>
      <c r="M121" s="258"/>
      <c r="N121" s="259"/>
      <c r="O121" s="259"/>
      <c r="P121" s="259"/>
      <c r="Q121" s="259"/>
      <c r="R121" s="259"/>
      <c r="S121" s="259"/>
      <c r="T121" s="260"/>
      <c r="AT121" s="261" t="s">
        <v>269</v>
      </c>
      <c r="AU121" s="261" t="s">
        <v>85</v>
      </c>
      <c r="AV121" s="13" t="s">
        <v>85</v>
      </c>
      <c r="AW121" s="13" t="s">
        <v>37</v>
      </c>
      <c r="AX121" s="13" t="s">
        <v>83</v>
      </c>
      <c r="AY121" s="261" t="s">
        <v>131</v>
      </c>
    </row>
    <row r="122" s="1" customFormat="1" ht="16.5" customHeight="1">
      <c r="B122" s="39"/>
      <c r="C122" s="218" t="s">
        <v>158</v>
      </c>
      <c r="D122" s="218" t="s">
        <v>132</v>
      </c>
      <c r="E122" s="219" t="s">
        <v>307</v>
      </c>
      <c r="F122" s="220" t="s">
        <v>308</v>
      </c>
      <c r="G122" s="221" t="s">
        <v>302</v>
      </c>
      <c r="H122" s="222">
        <v>52</v>
      </c>
      <c r="I122" s="223"/>
      <c r="J122" s="224">
        <f>ROUND(I122*H122,2)</f>
        <v>0</v>
      </c>
      <c r="K122" s="220" t="s">
        <v>278</v>
      </c>
      <c r="L122" s="44"/>
      <c r="M122" s="225" t="s">
        <v>19</v>
      </c>
      <c r="N122" s="226" t="s">
        <v>47</v>
      </c>
      <c r="O122" s="84"/>
      <c r="P122" s="227">
        <f>O122*H122</f>
        <v>0</v>
      </c>
      <c r="Q122" s="227">
        <v>1.0000000000000001E-05</v>
      </c>
      <c r="R122" s="227">
        <f>Q122*H122</f>
        <v>0.00052000000000000006</v>
      </c>
      <c r="S122" s="227">
        <v>0</v>
      </c>
      <c r="T122" s="228">
        <f>S122*H122</f>
        <v>0</v>
      </c>
      <c r="AR122" s="229" t="s">
        <v>148</v>
      </c>
      <c r="AT122" s="229" t="s">
        <v>132</v>
      </c>
      <c r="AU122" s="229" t="s">
        <v>85</v>
      </c>
      <c r="AY122" s="18" t="s">
        <v>131</v>
      </c>
      <c r="BE122" s="230">
        <f>IF(N122="základní",J122,0)</f>
        <v>0</v>
      </c>
      <c r="BF122" s="230">
        <f>IF(N122="snížená",J122,0)</f>
        <v>0</v>
      </c>
      <c r="BG122" s="230">
        <f>IF(N122="zákl. přenesená",J122,0)</f>
        <v>0</v>
      </c>
      <c r="BH122" s="230">
        <f>IF(N122="sníž. přenesená",J122,0)</f>
        <v>0</v>
      </c>
      <c r="BI122" s="230">
        <f>IF(N122="nulová",J122,0)</f>
        <v>0</v>
      </c>
      <c r="BJ122" s="18" t="s">
        <v>83</v>
      </c>
      <c r="BK122" s="230">
        <f>ROUND(I122*H122,2)</f>
        <v>0</v>
      </c>
      <c r="BL122" s="18" t="s">
        <v>148</v>
      </c>
      <c r="BM122" s="229" t="s">
        <v>309</v>
      </c>
    </row>
    <row r="123" s="1" customFormat="1">
      <c r="B123" s="39"/>
      <c r="C123" s="40"/>
      <c r="D123" s="231" t="s">
        <v>267</v>
      </c>
      <c r="E123" s="40"/>
      <c r="F123" s="240" t="s">
        <v>310</v>
      </c>
      <c r="G123" s="40"/>
      <c r="H123" s="40"/>
      <c r="I123" s="146"/>
      <c r="J123" s="40"/>
      <c r="K123" s="40"/>
      <c r="L123" s="44"/>
      <c r="M123" s="233"/>
      <c r="N123" s="84"/>
      <c r="O123" s="84"/>
      <c r="P123" s="84"/>
      <c r="Q123" s="84"/>
      <c r="R123" s="84"/>
      <c r="S123" s="84"/>
      <c r="T123" s="85"/>
      <c r="AT123" s="18" t="s">
        <v>267</v>
      </c>
      <c r="AU123" s="18" t="s">
        <v>85</v>
      </c>
    </row>
    <row r="124" s="1" customFormat="1">
      <c r="B124" s="39"/>
      <c r="C124" s="40"/>
      <c r="D124" s="231" t="s">
        <v>281</v>
      </c>
      <c r="E124" s="40"/>
      <c r="F124" s="232" t="s">
        <v>305</v>
      </c>
      <c r="G124" s="40"/>
      <c r="H124" s="40"/>
      <c r="I124" s="146"/>
      <c r="J124" s="40"/>
      <c r="K124" s="40"/>
      <c r="L124" s="44"/>
      <c r="M124" s="233"/>
      <c r="N124" s="84"/>
      <c r="O124" s="84"/>
      <c r="P124" s="84"/>
      <c r="Q124" s="84"/>
      <c r="R124" s="84"/>
      <c r="S124" s="84"/>
      <c r="T124" s="85"/>
      <c r="AT124" s="18" t="s">
        <v>281</v>
      </c>
      <c r="AU124" s="18" t="s">
        <v>85</v>
      </c>
    </row>
    <row r="125" s="13" customFormat="1">
      <c r="B125" s="251"/>
      <c r="C125" s="252"/>
      <c r="D125" s="231" t="s">
        <v>269</v>
      </c>
      <c r="E125" s="253" t="s">
        <v>19</v>
      </c>
      <c r="F125" s="254" t="s">
        <v>311</v>
      </c>
      <c r="G125" s="252"/>
      <c r="H125" s="255">
        <v>36</v>
      </c>
      <c r="I125" s="256"/>
      <c r="J125" s="252"/>
      <c r="K125" s="252"/>
      <c r="L125" s="257"/>
      <c r="M125" s="258"/>
      <c r="N125" s="259"/>
      <c r="O125" s="259"/>
      <c r="P125" s="259"/>
      <c r="Q125" s="259"/>
      <c r="R125" s="259"/>
      <c r="S125" s="259"/>
      <c r="T125" s="260"/>
      <c r="AT125" s="261" t="s">
        <v>269</v>
      </c>
      <c r="AU125" s="261" t="s">
        <v>85</v>
      </c>
      <c r="AV125" s="13" t="s">
        <v>85</v>
      </c>
      <c r="AW125" s="13" t="s">
        <v>37</v>
      </c>
      <c r="AX125" s="13" t="s">
        <v>76</v>
      </c>
      <c r="AY125" s="261" t="s">
        <v>131</v>
      </c>
    </row>
    <row r="126" s="13" customFormat="1">
      <c r="B126" s="251"/>
      <c r="C126" s="252"/>
      <c r="D126" s="231" t="s">
        <v>269</v>
      </c>
      <c r="E126" s="253" t="s">
        <v>19</v>
      </c>
      <c r="F126" s="254" t="s">
        <v>312</v>
      </c>
      <c r="G126" s="252"/>
      <c r="H126" s="255">
        <v>16</v>
      </c>
      <c r="I126" s="256"/>
      <c r="J126" s="252"/>
      <c r="K126" s="252"/>
      <c r="L126" s="257"/>
      <c r="M126" s="258"/>
      <c r="N126" s="259"/>
      <c r="O126" s="259"/>
      <c r="P126" s="259"/>
      <c r="Q126" s="259"/>
      <c r="R126" s="259"/>
      <c r="S126" s="259"/>
      <c r="T126" s="260"/>
      <c r="AT126" s="261" t="s">
        <v>269</v>
      </c>
      <c r="AU126" s="261" t="s">
        <v>85</v>
      </c>
      <c r="AV126" s="13" t="s">
        <v>85</v>
      </c>
      <c r="AW126" s="13" t="s">
        <v>37</v>
      </c>
      <c r="AX126" s="13" t="s">
        <v>76</v>
      </c>
      <c r="AY126" s="261" t="s">
        <v>131</v>
      </c>
    </row>
    <row r="127" s="14" customFormat="1">
      <c r="B127" s="262"/>
      <c r="C127" s="263"/>
      <c r="D127" s="231" t="s">
        <v>269</v>
      </c>
      <c r="E127" s="264" t="s">
        <v>19</v>
      </c>
      <c r="F127" s="265" t="s">
        <v>275</v>
      </c>
      <c r="G127" s="263"/>
      <c r="H127" s="266">
        <v>52</v>
      </c>
      <c r="I127" s="267"/>
      <c r="J127" s="263"/>
      <c r="K127" s="263"/>
      <c r="L127" s="268"/>
      <c r="M127" s="269"/>
      <c r="N127" s="270"/>
      <c r="O127" s="270"/>
      <c r="P127" s="270"/>
      <c r="Q127" s="270"/>
      <c r="R127" s="270"/>
      <c r="S127" s="270"/>
      <c r="T127" s="271"/>
      <c r="AT127" s="272" t="s">
        <v>269</v>
      </c>
      <c r="AU127" s="272" t="s">
        <v>85</v>
      </c>
      <c r="AV127" s="14" t="s">
        <v>148</v>
      </c>
      <c r="AW127" s="14" t="s">
        <v>37</v>
      </c>
      <c r="AX127" s="14" t="s">
        <v>83</v>
      </c>
      <c r="AY127" s="272" t="s">
        <v>131</v>
      </c>
    </row>
    <row r="128" s="1" customFormat="1" ht="16.5" customHeight="1">
      <c r="B128" s="39"/>
      <c r="C128" s="218" t="s">
        <v>162</v>
      </c>
      <c r="D128" s="218" t="s">
        <v>132</v>
      </c>
      <c r="E128" s="219" t="s">
        <v>313</v>
      </c>
      <c r="F128" s="220" t="s">
        <v>314</v>
      </c>
      <c r="G128" s="221" t="s">
        <v>302</v>
      </c>
      <c r="H128" s="222">
        <v>24</v>
      </c>
      <c r="I128" s="223"/>
      <c r="J128" s="224">
        <f>ROUND(I128*H128,2)</f>
        <v>0</v>
      </c>
      <c r="K128" s="220" t="s">
        <v>278</v>
      </c>
      <c r="L128" s="44"/>
      <c r="M128" s="225" t="s">
        <v>19</v>
      </c>
      <c r="N128" s="226" t="s">
        <v>47</v>
      </c>
      <c r="O128" s="84"/>
      <c r="P128" s="227">
        <f>O128*H128</f>
        <v>0</v>
      </c>
      <c r="Q128" s="227">
        <v>0.00014999999999999999</v>
      </c>
      <c r="R128" s="227">
        <f>Q128*H128</f>
        <v>0.0035999999999999999</v>
      </c>
      <c r="S128" s="227">
        <v>0</v>
      </c>
      <c r="T128" s="228">
        <f>S128*H128</f>
        <v>0</v>
      </c>
      <c r="AR128" s="229" t="s">
        <v>148</v>
      </c>
      <c r="AT128" s="229" t="s">
        <v>132</v>
      </c>
      <c r="AU128" s="229" t="s">
        <v>85</v>
      </c>
      <c r="AY128" s="18" t="s">
        <v>131</v>
      </c>
      <c r="BE128" s="230">
        <f>IF(N128="základní",J128,0)</f>
        <v>0</v>
      </c>
      <c r="BF128" s="230">
        <f>IF(N128="snížená",J128,0)</f>
        <v>0</v>
      </c>
      <c r="BG128" s="230">
        <f>IF(N128="zákl. přenesená",J128,0)</f>
        <v>0</v>
      </c>
      <c r="BH128" s="230">
        <f>IF(N128="sníž. přenesená",J128,0)</f>
        <v>0</v>
      </c>
      <c r="BI128" s="230">
        <f>IF(N128="nulová",J128,0)</f>
        <v>0</v>
      </c>
      <c r="BJ128" s="18" t="s">
        <v>83</v>
      </c>
      <c r="BK128" s="230">
        <f>ROUND(I128*H128,2)</f>
        <v>0</v>
      </c>
      <c r="BL128" s="18" t="s">
        <v>148</v>
      </c>
      <c r="BM128" s="229" t="s">
        <v>315</v>
      </c>
    </row>
    <row r="129" s="1" customFormat="1">
      <c r="B129" s="39"/>
      <c r="C129" s="40"/>
      <c r="D129" s="231" t="s">
        <v>267</v>
      </c>
      <c r="E129" s="40"/>
      <c r="F129" s="240" t="s">
        <v>316</v>
      </c>
      <c r="G129" s="40"/>
      <c r="H129" s="40"/>
      <c r="I129" s="146"/>
      <c r="J129" s="40"/>
      <c r="K129" s="40"/>
      <c r="L129" s="44"/>
      <c r="M129" s="233"/>
      <c r="N129" s="84"/>
      <c r="O129" s="84"/>
      <c r="P129" s="84"/>
      <c r="Q129" s="84"/>
      <c r="R129" s="84"/>
      <c r="S129" s="84"/>
      <c r="T129" s="85"/>
      <c r="AT129" s="18" t="s">
        <v>267</v>
      </c>
      <c r="AU129" s="18" t="s">
        <v>85</v>
      </c>
    </row>
    <row r="130" s="1" customFormat="1">
      <c r="B130" s="39"/>
      <c r="C130" s="40"/>
      <c r="D130" s="231" t="s">
        <v>281</v>
      </c>
      <c r="E130" s="40"/>
      <c r="F130" s="232" t="s">
        <v>305</v>
      </c>
      <c r="G130" s="40"/>
      <c r="H130" s="40"/>
      <c r="I130" s="146"/>
      <c r="J130" s="40"/>
      <c r="K130" s="40"/>
      <c r="L130" s="44"/>
      <c r="M130" s="233"/>
      <c r="N130" s="84"/>
      <c r="O130" s="84"/>
      <c r="P130" s="84"/>
      <c r="Q130" s="84"/>
      <c r="R130" s="84"/>
      <c r="S130" s="84"/>
      <c r="T130" s="85"/>
      <c r="AT130" s="18" t="s">
        <v>281</v>
      </c>
      <c r="AU130" s="18" t="s">
        <v>85</v>
      </c>
    </row>
    <row r="131" s="1" customFormat="1" ht="16.5" customHeight="1">
      <c r="B131" s="39"/>
      <c r="C131" s="218" t="s">
        <v>170</v>
      </c>
      <c r="D131" s="218" t="s">
        <v>132</v>
      </c>
      <c r="E131" s="219" t="s">
        <v>317</v>
      </c>
      <c r="F131" s="220" t="s">
        <v>318</v>
      </c>
      <c r="G131" s="221" t="s">
        <v>302</v>
      </c>
      <c r="H131" s="222">
        <v>52</v>
      </c>
      <c r="I131" s="223"/>
      <c r="J131" s="224">
        <f>ROUND(I131*H131,2)</f>
        <v>0</v>
      </c>
      <c r="K131" s="220" t="s">
        <v>278</v>
      </c>
      <c r="L131" s="44"/>
      <c r="M131" s="225" t="s">
        <v>19</v>
      </c>
      <c r="N131" s="226" t="s">
        <v>47</v>
      </c>
      <c r="O131" s="84"/>
      <c r="P131" s="227">
        <f>O131*H131</f>
        <v>0</v>
      </c>
      <c r="Q131" s="227">
        <v>0.00020000000000000001</v>
      </c>
      <c r="R131" s="227">
        <f>Q131*H131</f>
        <v>0.010400000000000001</v>
      </c>
      <c r="S131" s="227">
        <v>0</v>
      </c>
      <c r="T131" s="228">
        <f>S131*H131</f>
        <v>0</v>
      </c>
      <c r="AR131" s="229" t="s">
        <v>148</v>
      </c>
      <c r="AT131" s="229" t="s">
        <v>132</v>
      </c>
      <c r="AU131" s="229" t="s">
        <v>85</v>
      </c>
      <c r="AY131" s="18" t="s">
        <v>131</v>
      </c>
      <c r="BE131" s="230">
        <f>IF(N131="základní",J131,0)</f>
        <v>0</v>
      </c>
      <c r="BF131" s="230">
        <f>IF(N131="snížená",J131,0)</f>
        <v>0</v>
      </c>
      <c r="BG131" s="230">
        <f>IF(N131="zákl. přenesená",J131,0)</f>
        <v>0</v>
      </c>
      <c r="BH131" s="230">
        <f>IF(N131="sníž. přenesená",J131,0)</f>
        <v>0</v>
      </c>
      <c r="BI131" s="230">
        <f>IF(N131="nulová",J131,0)</f>
        <v>0</v>
      </c>
      <c r="BJ131" s="18" t="s">
        <v>83</v>
      </c>
      <c r="BK131" s="230">
        <f>ROUND(I131*H131,2)</f>
        <v>0</v>
      </c>
      <c r="BL131" s="18" t="s">
        <v>148</v>
      </c>
      <c r="BM131" s="229" t="s">
        <v>319</v>
      </c>
    </row>
    <row r="132" s="1" customFormat="1">
      <c r="B132" s="39"/>
      <c r="C132" s="40"/>
      <c r="D132" s="231" t="s">
        <v>267</v>
      </c>
      <c r="E132" s="40"/>
      <c r="F132" s="240" t="s">
        <v>320</v>
      </c>
      <c r="G132" s="40"/>
      <c r="H132" s="40"/>
      <c r="I132" s="146"/>
      <c r="J132" s="40"/>
      <c r="K132" s="40"/>
      <c r="L132" s="44"/>
      <c r="M132" s="233"/>
      <c r="N132" s="84"/>
      <c r="O132" s="84"/>
      <c r="P132" s="84"/>
      <c r="Q132" s="84"/>
      <c r="R132" s="84"/>
      <c r="S132" s="84"/>
      <c r="T132" s="85"/>
      <c r="AT132" s="18" t="s">
        <v>267</v>
      </c>
      <c r="AU132" s="18" t="s">
        <v>85</v>
      </c>
    </row>
    <row r="133" s="1" customFormat="1">
      <c r="B133" s="39"/>
      <c r="C133" s="40"/>
      <c r="D133" s="231" t="s">
        <v>281</v>
      </c>
      <c r="E133" s="40"/>
      <c r="F133" s="232" t="s">
        <v>305</v>
      </c>
      <c r="G133" s="40"/>
      <c r="H133" s="40"/>
      <c r="I133" s="146"/>
      <c r="J133" s="40"/>
      <c r="K133" s="40"/>
      <c r="L133" s="44"/>
      <c r="M133" s="233"/>
      <c r="N133" s="84"/>
      <c r="O133" s="84"/>
      <c r="P133" s="84"/>
      <c r="Q133" s="84"/>
      <c r="R133" s="84"/>
      <c r="S133" s="84"/>
      <c r="T133" s="85"/>
      <c r="AT133" s="18" t="s">
        <v>281</v>
      </c>
      <c r="AU133" s="18" t="s">
        <v>85</v>
      </c>
    </row>
    <row r="134" s="1" customFormat="1" ht="16.5" customHeight="1">
      <c r="B134" s="39"/>
      <c r="C134" s="218" t="s">
        <v>174</v>
      </c>
      <c r="D134" s="218" t="s">
        <v>132</v>
      </c>
      <c r="E134" s="219" t="s">
        <v>321</v>
      </c>
      <c r="F134" s="220" t="s">
        <v>322</v>
      </c>
      <c r="G134" s="221" t="s">
        <v>265</v>
      </c>
      <c r="H134" s="222">
        <v>1.0629999999999999</v>
      </c>
      <c r="I134" s="223"/>
      <c r="J134" s="224">
        <f>ROUND(I134*H134,2)</f>
        <v>0</v>
      </c>
      <c r="K134" s="220" t="s">
        <v>19</v>
      </c>
      <c r="L134" s="44"/>
      <c r="M134" s="225" t="s">
        <v>19</v>
      </c>
      <c r="N134" s="226" t="s">
        <v>47</v>
      </c>
      <c r="O134" s="84"/>
      <c r="P134" s="227">
        <f>O134*H134</f>
        <v>0</v>
      </c>
      <c r="Q134" s="227">
        <v>0</v>
      </c>
      <c r="R134" s="227">
        <f>Q134*H134</f>
        <v>0</v>
      </c>
      <c r="S134" s="227">
        <v>2.8500000000000001</v>
      </c>
      <c r="T134" s="228">
        <f>S134*H134</f>
        <v>3.02955</v>
      </c>
      <c r="AR134" s="229" t="s">
        <v>148</v>
      </c>
      <c r="AT134" s="229" t="s">
        <v>132</v>
      </c>
      <c r="AU134" s="229" t="s">
        <v>85</v>
      </c>
      <c r="AY134" s="18" t="s">
        <v>131</v>
      </c>
      <c r="BE134" s="230">
        <f>IF(N134="základní",J134,0)</f>
        <v>0</v>
      </c>
      <c r="BF134" s="230">
        <f>IF(N134="snížená",J134,0)</f>
        <v>0</v>
      </c>
      <c r="BG134" s="230">
        <f>IF(N134="zákl. přenesená",J134,0)</f>
        <v>0</v>
      </c>
      <c r="BH134" s="230">
        <f>IF(N134="sníž. přenesená",J134,0)</f>
        <v>0</v>
      </c>
      <c r="BI134" s="230">
        <f>IF(N134="nulová",J134,0)</f>
        <v>0</v>
      </c>
      <c r="BJ134" s="18" t="s">
        <v>83</v>
      </c>
      <c r="BK134" s="230">
        <f>ROUND(I134*H134,2)</f>
        <v>0</v>
      </c>
      <c r="BL134" s="18" t="s">
        <v>148</v>
      </c>
      <c r="BM134" s="229" t="s">
        <v>323</v>
      </c>
    </row>
    <row r="135" s="1" customFormat="1">
      <c r="B135" s="39"/>
      <c r="C135" s="40"/>
      <c r="D135" s="231" t="s">
        <v>267</v>
      </c>
      <c r="E135" s="40"/>
      <c r="F135" s="240" t="s">
        <v>324</v>
      </c>
      <c r="G135" s="40"/>
      <c r="H135" s="40"/>
      <c r="I135" s="146"/>
      <c r="J135" s="40"/>
      <c r="K135" s="40"/>
      <c r="L135" s="44"/>
      <c r="M135" s="233"/>
      <c r="N135" s="84"/>
      <c r="O135" s="84"/>
      <c r="P135" s="84"/>
      <c r="Q135" s="84"/>
      <c r="R135" s="84"/>
      <c r="S135" s="84"/>
      <c r="T135" s="85"/>
      <c r="AT135" s="18" t="s">
        <v>267</v>
      </c>
      <c r="AU135" s="18" t="s">
        <v>85</v>
      </c>
    </row>
    <row r="136" s="12" customFormat="1">
      <c r="B136" s="241"/>
      <c r="C136" s="242"/>
      <c r="D136" s="231" t="s">
        <v>269</v>
      </c>
      <c r="E136" s="243" t="s">
        <v>19</v>
      </c>
      <c r="F136" s="244" t="s">
        <v>325</v>
      </c>
      <c r="G136" s="242"/>
      <c r="H136" s="243" t="s">
        <v>19</v>
      </c>
      <c r="I136" s="245"/>
      <c r="J136" s="242"/>
      <c r="K136" s="242"/>
      <c r="L136" s="246"/>
      <c r="M136" s="247"/>
      <c r="N136" s="248"/>
      <c r="O136" s="248"/>
      <c r="P136" s="248"/>
      <c r="Q136" s="248"/>
      <c r="R136" s="248"/>
      <c r="S136" s="248"/>
      <c r="T136" s="249"/>
      <c r="AT136" s="250" t="s">
        <v>269</v>
      </c>
      <c r="AU136" s="250" t="s">
        <v>85</v>
      </c>
      <c r="AV136" s="12" t="s">
        <v>83</v>
      </c>
      <c r="AW136" s="12" t="s">
        <v>37</v>
      </c>
      <c r="AX136" s="12" t="s">
        <v>76</v>
      </c>
      <c r="AY136" s="250" t="s">
        <v>131</v>
      </c>
    </row>
    <row r="137" s="13" customFormat="1">
      <c r="B137" s="251"/>
      <c r="C137" s="252"/>
      <c r="D137" s="231" t="s">
        <v>269</v>
      </c>
      <c r="E137" s="253" t="s">
        <v>19</v>
      </c>
      <c r="F137" s="254" t="s">
        <v>326</v>
      </c>
      <c r="G137" s="252"/>
      <c r="H137" s="255">
        <v>0.432</v>
      </c>
      <c r="I137" s="256"/>
      <c r="J137" s="252"/>
      <c r="K137" s="252"/>
      <c r="L137" s="257"/>
      <c r="M137" s="258"/>
      <c r="N137" s="259"/>
      <c r="O137" s="259"/>
      <c r="P137" s="259"/>
      <c r="Q137" s="259"/>
      <c r="R137" s="259"/>
      <c r="S137" s="259"/>
      <c r="T137" s="260"/>
      <c r="AT137" s="261" t="s">
        <v>269</v>
      </c>
      <c r="AU137" s="261" t="s">
        <v>85</v>
      </c>
      <c r="AV137" s="13" t="s">
        <v>85</v>
      </c>
      <c r="AW137" s="13" t="s">
        <v>37</v>
      </c>
      <c r="AX137" s="13" t="s">
        <v>76</v>
      </c>
      <c r="AY137" s="261" t="s">
        <v>131</v>
      </c>
    </row>
    <row r="138" s="13" customFormat="1">
      <c r="B138" s="251"/>
      <c r="C138" s="252"/>
      <c r="D138" s="231" t="s">
        <v>269</v>
      </c>
      <c r="E138" s="253" t="s">
        <v>19</v>
      </c>
      <c r="F138" s="254" t="s">
        <v>327</v>
      </c>
      <c r="G138" s="252"/>
      <c r="H138" s="255">
        <v>0.28799999999999998</v>
      </c>
      <c r="I138" s="256"/>
      <c r="J138" s="252"/>
      <c r="K138" s="252"/>
      <c r="L138" s="257"/>
      <c r="M138" s="258"/>
      <c r="N138" s="259"/>
      <c r="O138" s="259"/>
      <c r="P138" s="259"/>
      <c r="Q138" s="259"/>
      <c r="R138" s="259"/>
      <c r="S138" s="259"/>
      <c r="T138" s="260"/>
      <c r="AT138" s="261" t="s">
        <v>269</v>
      </c>
      <c r="AU138" s="261" t="s">
        <v>85</v>
      </c>
      <c r="AV138" s="13" t="s">
        <v>85</v>
      </c>
      <c r="AW138" s="13" t="s">
        <v>37</v>
      </c>
      <c r="AX138" s="13" t="s">
        <v>76</v>
      </c>
      <c r="AY138" s="261" t="s">
        <v>131</v>
      </c>
    </row>
    <row r="139" s="13" customFormat="1">
      <c r="B139" s="251"/>
      <c r="C139" s="252"/>
      <c r="D139" s="231" t="s">
        <v>269</v>
      </c>
      <c r="E139" s="253" t="s">
        <v>19</v>
      </c>
      <c r="F139" s="254" t="s">
        <v>328</v>
      </c>
      <c r="G139" s="252"/>
      <c r="H139" s="255">
        <v>0.16900000000000001</v>
      </c>
      <c r="I139" s="256"/>
      <c r="J139" s="252"/>
      <c r="K139" s="252"/>
      <c r="L139" s="257"/>
      <c r="M139" s="258"/>
      <c r="N139" s="259"/>
      <c r="O139" s="259"/>
      <c r="P139" s="259"/>
      <c r="Q139" s="259"/>
      <c r="R139" s="259"/>
      <c r="S139" s="259"/>
      <c r="T139" s="260"/>
      <c r="AT139" s="261" t="s">
        <v>269</v>
      </c>
      <c r="AU139" s="261" t="s">
        <v>85</v>
      </c>
      <c r="AV139" s="13" t="s">
        <v>85</v>
      </c>
      <c r="AW139" s="13" t="s">
        <v>37</v>
      </c>
      <c r="AX139" s="13" t="s">
        <v>76</v>
      </c>
      <c r="AY139" s="261" t="s">
        <v>131</v>
      </c>
    </row>
    <row r="140" s="13" customFormat="1">
      <c r="B140" s="251"/>
      <c r="C140" s="252"/>
      <c r="D140" s="231" t="s">
        <v>269</v>
      </c>
      <c r="E140" s="253" t="s">
        <v>19</v>
      </c>
      <c r="F140" s="254" t="s">
        <v>329</v>
      </c>
      <c r="G140" s="252"/>
      <c r="H140" s="255">
        <v>0.17399999999999999</v>
      </c>
      <c r="I140" s="256"/>
      <c r="J140" s="252"/>
      <c r="K140" s="252"/>
      <c r="L140" s="257"/>
      <c r="M140" s="258"/>
      <c r="N140" s="259"/>
      <c r="O140" s="259"/>
      <c r="P140" s="259"/>
      <c r="Q140" s="259"/>
      <c r="R140" s="259"/>
      <c r="S140" s="259"/>
      <c r="T140" s="260"/>
      <c r="AT140" s="261" t="s">
        <v>269</v>
      </c>
      <c r="AU140" s="261" t="s">
        <v>85</v>
      </c>
      <c r="AV140" s="13" t="s">
        <v>85</v>
      </c>
      <c r="AW140" s="13" t="s">
        <v>37</v>
      </c>
      <c r="AX140" s="13" t="s">
        <v>76</v>
      </c>
      <c r="AY140" s="261" t="s">
        <v>131</v>
      </c>
    </row>
    <row r="141" s="14" customFormat="1">
      <c r="B141" s="262"/>
      <c r="C141" s="263"/>
      <c r="D141" s="231" t="s">
        <v>269</v>
      </c>
      <c r="E141" s="264" t="s">
        <v>19</v>
      </c>
      <c r="F141" s="265" t="s">
        <v>275</v>
      </c>
      <c r="G141" s="263"/>
      <c r="H141" s="266">
        <v>1.0629999999999999</v>
      </c>
      <c r="I141" s="267"/>
      <c r="J141" s="263"/>
      <c r="K141" s="263"/>
      <c r="L141" s="268"/>
      <c r="M141" s="269"/>
      <c r="N141" s="270"/>
      <c r="O141" s="270"/>
      <c r="P141" s="270"/>
      <c r="Q141" s="270"/>
      <c r="R141" s="270"/>
      <c r="S141" s="270"/>
      <c r="T141" s="271"/>
      <c r="AT141" s="272" t="s">
        <v>269</v>
      </c>
      <c r="AU141" s="272" t="s">
        <v>85</v>
      </c>
      <c r="AV141" s="14" t="s">
        <v>148</v>
      </c>
      <c r="AW141" s="14" t="s">
        <v>37</v>
      </c>
      <c r="AX141" s="14" t="s">
        <v>83</v>
      </c>
      <c r="AY141" s="272" t="s">
        <v>131</v>
      </c>
    </row>
    <row r="142" s="1" customFormat="1" ht="16.5" customHeight="1">
      <c r="B142" s="39"/>
      <c r="C142" s="218" t="s">
        <v>179</v>
      </c>
      <c r="D142" s="218" t="s">
        <v>132</v>
      </c>
      <c r="E142" s="219" t="s">
        <v>330</v>
      </c>
      <c r="F142" s="220" t="s">
        <v>331</v>
      </c>
      <c r="G142" s="221" t="s">
        <v>332</v>
      </c>
      <c r="H142" s="222">
        <v>3.2000000000000002</v>
      </c>
      <c r="I142" s="223"/>
      <c r="J142" s="224">
        <f>ROUND(I142*H142,2)</f>
        <v>0</v>
      </c>
      <c r="K142" s="220" t="s">
        <v>278</v>
      </c>
      <c r="L142" s="44"/>
      <c r="M142" s="225" t="s">
        <v>19</v>
      </c>
      <c r="N142" s="226" t="s">
        <v>47</v>
      </c>
      <c r="O142" s="84"/>
      <c r="P142" s="227">
        <f>O142*H142</f>
        <v>0</v>
      </c>
      <c r="Q142" s="227">
        <v>8.0000000000000007E-05</v>
      </c>
      <c r="R142" s="227">
        <f>Q142*H142</f>
        <v>0.00025600000000000004</v>
      </c>
      <c r="S142" s="227">
        <v>0</v>
      </c>
      <c r="T142" s="228">
        <f>S142*H142</f>
        <v>0</v>
      </c>
      <c r="AR142" s="229" t="s">
        <v>148</v>
      </c>
      <c r="AT142" s="229" t="s">
        <v>132</v>
      </c>
      <c r="AU142" s="229" t="s">
        <v>85</v>
      </c>
      <c r="AY142" s="18" t="s">
        <v>131</v>
      </c>
      <c r="BE142" s="230">
        <f>IF(N142="základní",J142,0)</f>
        <v>0</v>
      </c>
      <c r="BF142" s="230">
        <f>IF(N142="snížená",J142,0)</f>
        <v>0</v>
      </c>
      <c r="BG142" s="230">
        <f>IF(N142="zákl. přenesená",J142,0)</f>
        <v>0</v>
      </c>
      <c r="BH142" s="230">
        <f>IF(N142="sníž. přenesená",J142,0)</f>
        <v>0</v>
      </c>
      <c r="BI142" s="230">
        <f>IF(N142="nulová",J142,0)</f>
        <v>0</v>
      </c>
      <c r="BJ142" s="18" t="s">
        <v>83</v>
      </c>
      <c r="BK142" s="230">
        <f>ROUND(I142*H142,2)</f>
        <v>0</v>
      </c>
      <c r="BL142" s="18" t="s">
        <v>148</v>
      </c>
      <c r="BM142" s="229" t="s">
        <v>333</v>
      </c>
    </row>
    <row r="143" s="1" customFormat="1">
      <c r="B143" s="39"/>
      <c r="C143" s="40"/>
      <c r="D143" s="231" t="s">
        <v>267</v>
      </c>
      <c r="E143" s="40"/>
      <c r="F143" s="240" t="s">
        <v>334</v>
      </c>
      <c r="G143" s="40"/>
      <c r="H143" s="40"/>
      <c r="I143" s="146"/>
      <c r="J143" s="40"/>
      <c r="K143" s="40"/>
      <c r="L143" s="44"/>
      <c r="M143" s="233"/>
      <c r="N143" s="84"/>
      <c r="O143" s="84"/>
      <c r="P143" s="84"/>
      <c r="Q143" s="84"/>
      <c r="R143" s="84"/>
      <c r="S143" s="84"/>
      <c r="T143" s="85"/>
      <c r="AT143" s="18" t="s">
        <v>267</v>
      </c>
      <c r="AU143" s="18" t="s">
        <v>85</v>
      </c>
    </row>
    <row r="144" s="1" customFormat="1">
      <c r="B144" s="39"/>
      <c r="C144" s="40"/>
      <c r="D144" s="231" t="s">
        <v>281</v>
      </c>
      <c r="E144" s="40"/>
      <c r="F144" s="232" t="s">
        <v>335</v>
      </c>
      <c r="G144" s="40"/>
      <c r="H144" s="40"/>
      <c r="I144" s="146"/>
      <c r="J144" s="40"/>
      <c r="K144" s="40"/>
      <c r="L144" s="44"/>
      <c r="M144" s="233"/>
      <c r="N144" s="84"/>
      <c r="O144" s="84"/>
      <c r="P144" s="84"/>
      <c r="Q144" s="84"/>
      <c r="R144" s="84"/>
      <c r="S144" s="84"/>
      <c r="T144" s="85"/>
      <c r="AT144" s="18" t="s">
        <v>281</v>
      </c>
      <c r="AU144" s="18" t="s">
        <v>85</v>
      </c>
    </row>
    <row r="145" s="12" customFormat="1">
      <c r="B145" s="241"/>
      <c r="C145" s="242"/>
      <c r="D145" s="231" t="s">
        <v>269</v>
      </c>
      <c r="E145" s="243" t="s">
        <v>19</v>
      </c>
      <c r="F145" s="244" t="s">
        <v>336</v>
      </c>
      <c r="G145" s="242"/>
      <c r="H145" s="243" t="s">
        <v>19</v>
      </c>
      <c r="I145" s="245"/>
      <c r="J145" s="242"/>
      <c r="K145" s="242"/>
      <c r="L145" s="246"/>
      <c r="M145" s="247"/>
      <c r="N145" s="248"/>
      <c r="O145" s="248"/>
      <c r="P145" s="248"/>
      <c r="Q145" s="248"/>
      <c r="R145" s="248"/>
      <c r="S145" s="248"/>
      <c r="T145" s="249"/>
      <c r="AT145" s="250" t="s">
        <v>269</v>
      </c>
      <c r="AU145" s="250" t="s">
        <v>85</v>
      </c>
      <c r="AV145" s="12" t="s">
        <v>83</v>
      </c>
      <c r="AW145" s="12" t="s">
        <v>37</v>
      </c>
      <c r="AX145" s="12" t="s">
        <v>76</v>
      </c>
      <c r="AY145" s="250" t="s">
        <v>131</v>
      </c>
    </row>
    <row r="146" s="13" customFormat="1">
      <c r="B146" s="251"/>
      <c r="C146" s="252"/>
      <c r="D146" s="231" t="s">
        <v>269</v>
      </c>
      <c r="E146" s="253" t="s">
        <v>19</v>
      </c>
      <c r="F146" s="254" t="s">
        <v>337</v>
      </c>
      <c r="G146" s="252"/>
      <c r="H146" s="255">
        <v>1.28</v>
      </c>
      <c r="I146" s="256"/>
      <c r="J146" s="252"/>
      <c r="K146" s="252"/>
      <c r="L146" s="257"/>
      <c r="M146" s="258"/>
      <c r="N146" s="259"/>
      <c r="O146" s="259"/>
      <c r="P146" s="259"/>
      <c r="Q146" s="259"/>
      <c r="R146" s="259"/>
      <c r="S146" s="259"/>
      <c r="T146" s="260"/>
      <c r="AT146" s="261" t="s">
        <v>269</v>
      </c>
      <c r="AU146" s="261" t="s">
        <v>85</v>
      </c>
      <c r="AV146" s="13" t="s">
        <v>85</v>
      </c>
      <c r="AW146" s="13" t="s">
        <v>37</v>
      </c>
      <c r="AX146" s="13" t="s">
        <v>76</v>
      </c>
      <c r="AY146" s="261" t="s">
        <v>131</v>
      </c>
    </row>
    <row r="147" s="13" customFormat="1">
      <c r="B147" s="251"/>
      <c r="C147" s="252"/>
      <c r="D147" s="231" t="s">
        <v>269</v>
      </c>
      <c r="E147" s="253" t="s">
        <v>19</v>
      </c>
      <c r="F147" s="254" t="s">
        <v>338</v>
      </c>
      <c r="G147" s="252"/>
      <c r="H147" s="255">
        <v>1.9199999999999999</v>
      </c>
      <c r="I147" s="256"/>
      <c r="J147" s="252"/>
      <c r="K147" s="252"/>
      <c r="L147" s="257"/>
      <c r="M147" s="258"/>
      <c r="N147" s="259"/>
      <c r="O147" s="259"/>
      <c r="P147" s="259"/>
      <c r="Q147" s="259"/>
      <c r="R147" s="259"/>
      <c r="S147" s="259"/>
      <c r="T147" s="260"/>
      <c r="AT147" s="261" t="s">
        <v>269</v>
      </c>
      <c r="AU147" s="261" t="s">
        <v>85</v>
      </c>
      <c r="AV147" s="13" t="s">
        <v>85</v>
      </c>
      <c r="AW147" s="13" t="s">
        <v>37</v>
      </c>
      <c r="AX147" s="13" t="s">
        <v>76</v>
      </c>
      <c r="AY147" s="261" t="s">
        <v>131</v>
      </c>
    </row>
    <row r="148" s="14" customFormat="1">
      <c r="B148" s="262"/>
      <c r="C148" s="263"/>
      <c r="D148" s="231" t="s">
        <v>269</v>
      </c>
      <c r="E148" s="264" t="s">
        <v>19</v>
      </c>
      <c r="F148" s="265" t="s">
        <v>275</v>
      </c>
      <c r="G148" s="263"/>
      <c r="H148" s="266">
        <v>3.2000000000000002</v>
      </c>
      <c r="I148" s="267"/>
      <c r="J148" s="263"/>
      <c r="K148" s="263"/>
      <c r="L148" s="268"/>
      <c r="M148" s="269"/>
      <c r="N148" s="270"/>
      <c r="O148" s="270"/>
      <c r="P148" s="270"/>
      <c r="Q148" s="270"/>
      <c r="R148" s="270"/>
      <c r="S148" s="270"/>
      <c r="T148" s="271"/>
      <c r="AT148" s="272" t="s">
        <v>269</v>
      </c>
      <c r="AU148" s="272" t="s">
        <v>85</v>
      </c>
      <c r="AV148" s="14" t="s">
        <v>148</v>
      </c>
      <c r="AW148" s="14" t="s">
        <v>37</v>
      </c>
      <c r="AX148" s="14" t="s">
        <v>83</v>
      </c>
      <c r="AY148" s="272" t="s">
        <v>131</v>
      </c>
    </row>
    <row r="149" s="1" customFormat="1" ht="16.5" customHeight="1">
      <c r="B149" s="39"/>
      <c r="C149" s="218" t="s">
        <v>222</v>
      </c>
      <c r="D149" s="218" t="s">
        <v>132</v>
      </c>
      <c r="E149" s="219" t="s">
        <v>339</v>
      </c>
      <c r="F149" s="220" t="s">
        <v>340</v>
      </c>
      <c r="G149" s="221" t="s">
        <v>177</v>
      </c>
      <c r="H149" s="222">
        <v>2</v>
      </c>
      <c r="I149" s="223"/>
      <c r="J149" s="224">
        <f>ROUND(I149*H149,2)</f>
        <v>0</v>
      </c>
      <c r="K149" s="220" t="s">
        <v>278</v>
      </c>
      <c r="L149" s="44"/>
      <c r="M149" s="225" t="s">
        <v>19</v>
      </c>
      <c r="N149" s="226" t="s">
        <v>47</v>
      </c>
      <c r="O149" s="84"/>
      <c r="P149" s="227">
        <f>O149*H149</f>
        <v>0</v>
      </c>
      <c r="Q149" s="227">
        <v>0</v>
      </c>
      <c r="R149" s="227">
        <f>Q149*H149</f>
        <v>0</v>
      </c>
      <c r="S149" s="227">
        <v>0</v>
      </c>
      <c r="T149" s="228">
        <f>S149*H149</f>
        <v>0</v>
      </c>
      <c r="AR149" s="229" t="s">
        <v>148</v>
      </c>
      <c r="AT149" s="229" t="s">
        <v>132</v>
      </c>
      <c r="AU149" s="229" t="s">
        <v>85</v>
      </c>
      <c r="AY149" s="18" t="s">
        <v>131</v>
      </c>
      <c r="BE149" s="230">
        <f>IF(N149="základní",J149,0)</f>
        <v>0</v>
      </c>
      <c r="BF149" s="230">
        <f>IF(N149="snížená",J149,0)</f>
        <v>0</v>
      </c>
      <c r="BG149" s="230">
        <f>IF(N149="zákl. přenesená",J149,0)</f>
        <v>0</v>
      </c>
      <c r="BH149" s="230">
        <f>IF(N149="sníž. přenesená",J149,0)</f>
        <v>0</v>
      </c>
      <c r="BI149" s="230">
        <f>IF(N149="nulová",J149,0)</f>
        <v>0</v>
      </c>
      <c r="BJ149" s="18" t="s">
        <v>83</v>
      </c>
      <c r="BK149" s="230">
        <f>ROUND(I149*H149,2)</f>
        <v>0</v>
      </c>
      <c r="BL149" s="18" t="s">
        <v>148</v>
      </c>
      <c r="BM149" s="229" t="s">
        <v>341</v>
      </c>
    </row>
    <row r="150" s="1" customFormat="1">
      <c r="B150" s="39"/>
      <c r="C150" s="40"/>
      <c r="D150" s="231" t="s">
        <v>267</v>
      </c>
      <c r="E150" s="40"/>
      <c r="F150" s="240" t="s">
        <v>342</v>
      </c>
      <c r="G150" s="40"/>
      <c r="H150" s="40"/>
      <c r="I150" s="146"/>
      <c r="J150" s="40"/>
      <c r="K150" s="40"/>
      <c r="L150" s="44"/>
      <c r="M150" s="233"/>
      <c r="N150" s="84"/>
      <c r="O150" s="84"/>
      <c r="P150" s="84"/>
      <c r="Q150" s="84"/>
      <c r="R150" s="84"/>
      <c r="S150" s="84"/>
      <c r="T150" s="85"/>
      <c r="AT150" s="18" t="s">
        <v>267</v>
      </c>
      <c r="AU150" s="18" t="s">
        <v>85</v>
      </c>
    </row>
    <row r="151" s="1" customFormat="1">
      <c r="B151" s="39"/>
      <c r="C151" s="40"/>
      <c r="D151" s="231" t="s">
        <v>281</v>
      </c>
      <c r="E151" s="40"/>
      <c r="F151" s="232" t="s">
        <v>343</v>
      </c>
      <c r="G151" s="40"/>
      <c r="H151" s="40"/>
      <c r="I151" s="146"/>
      <c r="J151" s="40"/>
      <c r="K151" s="40"/>
      <c r="L151" s="44"/>
      <c r="M151" s="233"/>
      <c r="N151" s="84"/>
      <c r="O151" s="84"/>
      <c r="P151" s="84"/>
      <c r="Q151" s="84"/>
      <c r="R151" s="84"/>
      <c r="S151" s="84"/>
      <c r="T151" s="85"/>
      <c r="AT151" s="18" t="s">
        <v>281</v>
      </c>
      <c r="AU151" s="18" t="s">
        <v>85</v>
      </c>
    </row>
    <row r="152" s="13" customFormat="1">
      <c r="B152" s="251"/>
      <c r="C152" s="252"/>
      <c r="D152" s="231" t="s">
        <v>269</v>
      </c>
      <c r="E152" s="253" t="s">
        <v>19</v>
      </c>
      <c r="F152" s="254" t="s">
        <v>240</v>
      </c>
      <c r="G152" s="252"/>
      <c r="H152" s="255">
        <v>2</v>
      </c>
      <c r="I152" s="256"/>
      <c r="J152" s="252"/>
      <c r="K152" s="252"/>
      <c r="L152" s="257"/>
      <c r="M152" s="258"/>
      <c r="N152" s="259"/>
      <c r="O152" s="259"/>
      <c r="P152" s="259"/>
      <c r="Q152" s="259"/>
      <c r="R152" s="259"/>
      <c r="S152" s="259"/>
      <c r="T152" s="260"/>
      <c r="AT152" s="261" t="s">
        <v>269</v>
      </c>
      <c r="AU152" s="261" t="s">
        <v>85</v>
      </c>
      <c r="AV152" s="13" t="s">
        <v>85</v>
      </c>
      <c r="AW152" s="13" t="s">
        <v>37</v>
      </c>
      <c r="AX152" s="13" t="s">
        <v>83</v>
      </c>
      <c r="AY152" s="261" t="s">
        <v>131</v>
      </c>
    </row>
    <row r="153" s="1" customFormat="1" ht="16.5" customHeight="1">
      <c r="B153" s="39"/>
      <c r="C153" s="218" t="s">
        <v>344</v>
      </c>
      <c r="D153" s="218" t="s">
        <v>132</v>
      </c>
      <c r="E153" s="219" t="s">
        <v>345</v>
      </c>
      <c r="F153" s="220" t="s">
        <v>346</v>
      </c>
      <c r="G153" s="221" t="s">
        <v>177</v>
      </c>
      <c r="H153" s="222">
        <v>2</v>
      </c>
      <c r="I153" s="223"/>
      <c r="J153" s="224">
        <f>ROUND(I153*H153,2)</f>
        <v>0</v>
      </c>
      <c r="K153" s="220" t="s">
        <v>278</v>
      </c>
      <c r="L153" s="44"/>
      <c r="M153" s="225" t="s">
        <v>19</v>
      </c>
      <c r="N153" s="226" t="s">
        <v>47</v>
      </c>
      <c r="O153" s="84"/>
      <c r="P153" s="227">
        <f>O153*H153</f>
        <v>0</v>
      </c>
      <c r="Q153" s="227">
        <v>0</v>
      </c>
      <c r="R153" s="227">
        <f>Q153*H153</f>
        <v>0</v>
      </c>
      <c r="S153" s="227">
        <v>0</v>
      </c>
      <c r="T153" s="228">
        <f>S153*H153</f>
        <v>0</v>
      </c>
      <c r="AR153" s="229" t="s">
        <v>148</v>
      </c>
      <c r="AT153" s="229" t="s">
        <v>132</v>
      </c>
      <c r="AU153" s="229" t="s">
        <v>85</v>
      </c>
      <c r="AY153" s="18" t="s">
        <v>131</v>
      </c>
      <c r="BE153" s="230">
        <f>IF(N153="základní",J153,0)</f>
        <v>0</v>
      </c>
      <c r="BF153" s="230">
        <f>IF(N153="snížená",J153,0)</f>
        <v>0</v>
      </c>
      <c r="BG153" s="230">
        <f>IF(N153="zákl. přenesená",J153,0)</f>
        <v>0</v>
      </c>
      <c r="BH153" s="230">
        <f>IF(N153="sníž. přenesená",J153,0)</f>
        <v>0</v>
      </c>
      <c r="BI153" s="230">
        <f>IF(N153="nulová",J153,0)</f>
        <v>0</v>
      </c>
      <c r="BJ153" s="18" t="s">
        <v>83</v>
      </c>
      <c r="BK153" s="230">
        <f>ROUND(I153*H153,2)</f>
        <v>0</v>
      </c>
      <c r="BL153" s="18" t="s">
        <v>148</v>
      </c>
      <c r="BM153" s="229" t="s">
        <v>347</v>
      </c>
    </row>
    <row r="154" s="1" customFormat="1">
      <c r="B154" s="39"/>
      <c r="C154" s="40"/>
      <c r="D154" s="231" t="s">
        <v>267</v>
      </c>
      <c r="E154" s="40"/>
      <c r="F154" s="240" t="s">
        <v>346</v>
      </c>
      <c r="G154" s="40"/>
      <c r="H154" s="40"/>
      <c r="I154" s="146"/>
      <c r="J154" s="40"/>
      <c r="K154" s="40"/>
      <c r="L154" s="44"/>
      <c r="M154" s="233"/>
      <c r="N154" s="84"/>
      <c r="O154" s="84"/>
      <c r="P154" s="84"/>
      <c r="Q154" s="84"/>
      <c r="R154" s="84"/>
      <c r="S154" s="84"/>
      <c r="T154" s="85"/>
      <c r="AT154" s="18" t="s">
        <v>267</v>
      </c>
      <c r="AU154" s="18" t="s">
        <v>85</v>
      </c>
    </row>
    <row r="155" s="1" customFormat="1">
      <c r="B155" s="39"/>
      <c r="C155" s="40"/>
      <c r="D155" s="231" t="s">
        <v>281</v>
      </c>
      <c r="E155" s="40"/>
      <c r="F155" s="232" t="s">
        <v>343</v>
      </c>
      <c r="G155" s="40"/>
      <c r="H155" s="40"/>
      <c r="I155" s="146"/>
      <c r="J155" s="40"/>
      <c r="K155" s="40"/>
      <c r="L155" s="44"/>
      <c r="M155" s="233"/>
      <c r="N155" s="84"/>
      <c r="O155" s="84"/>
      <c r="P155" s="84"/>
      <c r="Q155" s="84"/>
      <c r="R155" s="84"/>
      <c r="S155" s="84"/>
      <c r="T155" s="85"/>
      <c r="AT155" s="18" t="s">
        <v>281</v>
      </c>
      <c r="AU155" s="18" t="s">
        <v>85</v>
      </c>
    </row>
    <row r="156" s="13" customFormat="1">
      <c r="B156" s="251"/>
      <c r="C156" s="252"/>
      <c r="D156" s="231" t="s">
        <v>269</v>
      </c>
      <c r="E156" s="253" t="s">
        <v>19</v>
      </c>
      <c r="F156" s="254" t="s">
        <v>240</v>
      </c>
      <c r="G156" s="252"/>
      <c r="H156" s="255">
        <v>2</v>
      </c>
      <c r="I156" s="256"/>
      <c r="J156" s="252"/>
      <c r="K156" s="252"/>
      <c r="L156" s="257"/>
      <c r="M156" s="258"/>
      <c r="N156" s="259"/>
      <c r="O156" s="259"/>
      <c r="P156" s="259"/>
      <c r="Q156" s="259"/>
      <c r="R156" s="259"/>
      <c r="S156" s="259"/>
      <c r="T156" s="260"/>
      <c r="AT156" s="261" t="s">
        <v>269</v>
      </c>
      <c r="AU156" s="261" t="s">
        <v>85</v>
      </c>
      <c r="AV156" s="13" t="s">
        <v>85</v>
      </c>
      <c r="AW156" s="13" t="s">
        <v>37</v>
      </c>
      <c r="AX156" s="13" t="s">
        <v>83</v>
      </c>
      <c r="AY156" s="261" t="s">
        <v>131</v>
      </c>
    </row>
    <row r="157" s="1" customFormat="1" ht="16.5" customHeight="1">
      <c r="B157" s="39"/>
      <c r="C157" s="218" t="s">
        <v>348</v>
      </c>
      <c r="D157" s="218" t="s">
        <v>132</v>
      </c>
      <c r="E157" s="219" t="s">
        <v>349</v>
      </c>
      <c r="F157" s="220" t="s">
        <v>350</v>
      </c>
      <c r="G157" s="221" t="s">
        <v>177</v>
      </c>
      <c r="H157" s="222">
        <v>2</v>
      </c>
      <c r="I157" s="223"/>
      <c r="J157" s="224">
        <f>ROUND(I157*H157,2)</f>
        <v>0</v>
      </c>
      <c r="K157" s="220" t="s">
        <v>278</v>
      </c>
      <c r="L157" s="44"/>
      <c r="M157" s="225" t="s">
        <v>19</v>
      </c>
      <c r="N157" s="226" t="s">
        <v>47</v>
      </c>
      <c r="O157" s="84"/>
      <c r="P157" s="227">
        <f>O157*H157</f>
        <v>0</v>
      </c>
      <c r="Q157" s="227">
        <v>0</v>
      </c>
      <c r="R157" s="227">
        <f>Q157*H157</f>
        <v>0</v>
      </c>
      <c r="S157" s="227">
        <v>0</v>
      </c>
      <c r="T157" s="228">
        <f>S157*H157</f>
        <v>0</v>
      </c>
      <c r="AR157" s="229" t="s">
        <v>148</v>
      </c>
      <c r="AT157" s="229" t="s">
        <v>132</v>
      </c>
      <c r="AU157" s="229" t="s">
        <v>85</v>
      </c>
      <c r="AY157" s="18" t="s">
        <v>131</v>
      </c>
      <c r="BE157" s="230">
        <f>IF(N157="základní",J157,0)</f>
        <v>0</v>
      </c>
      <c r="BF157" s="230">
        <f>IF(N157="snížená",J157,0)</f>
        <v>0</v>
      </c>
      <c r="BG157" s="230">
        <f>IF(N157="zákl. přenesená",J157,0)</f>
        <v>0</v>
      </c>
      <c r="BH157" s="230">
        <f>IF(N157="sníž. přenesená",J157,0)</f>
        <v>0</v>
      </c>
      <c r="BI157" s="230">
        <f>IF(N157="nulová",J157,0)</f>
        <v>0</v>
      </c>
      <c r="BJ157" s="18" t="s">
        <v>83</v>
      </c>
      <c r="BK157" s="230">
        <f>ROUND(I157*H157,2)</f>
        <v>0</v>
      </c>
      <c r="BL157" s="18" t="s">
        <v>148</v>
      </c>
      <c r="BM157" s="229" t="s">
        <v>351</v>
      </c>
    </row>
    <row r="158" s="1" customFormat="1">
      <c r="B158" s="39"/>
      <c r="C158" s="40"/>
      <c r="D158" s="231" t="s">
        <v>267</v>
      </c>
      <c r="E158" s="40"/>
      <c r="F158" s="240" t="s">
        <v>352</v>
      </c>
      <c r="G158" s="40"/>
      <c r="H158" s="40"/>
      <c r="I158" s="146"/>
      <c r="J158" s="40"/>
      <c r="K158" s="40"/>
      <c r="L158" s="44"/>
      <c r="M158" s="233"/>
      <c r="N158" s="84"/>
      <c r="O158" s="84"/>
      <c r="P158" s="84"/>
      <c r="Q158" s="84"/>
      <c r="R158" s="84"/>
      <c r="S158" s="84"/>
      <c r="T158" s="85"/>
      <c r="AT158" s="18" t="s">
        <v>267</v>
      </c>
      <c r="AU158" s="18" t="s">
        <v>85</v>
      </c>
    </row>
    <row r="159" s="1" customFormat="1">
      <c r="B159" s="39"/>
      <c r="C159" s="40"/>
      <c r="D159" s="231" t="s">
        <v>281</v>
      </c>
      <c r="E159" s="40"/>
      <c r="F159" s="232" t="s">
        <v>343</v>
      </c>
      <c r="G159" s="40"/>
      <c r="H159" s="40"/>
      <c r="I159" s="146"/>
      <c r="J159" s="40"/>
      <c r="K159" s="40"/>
      <c r="L159" s="44"/>
      <c r="M159" s="233"/>
      <c r="N159" s="84"/>
      <c r="O159" s="84"/>
      <c r="P159" s="84"/>
      <c r="Q159" s="84"/>
      <c r="R159" s="84"/>
      <c r="S159" s="84"/>
      <c r="T159" s="85"/>
      <c r="AT159" s="18" t="s">
        <v>281</v>
      </c>
      <c r="AU159" s="18" t="s">
        <v>85</v>
      </c>
    </row>
    <row r="160" s="13" customFormat="1">
      <c r="B160" s="251"/>
      <c r="C160" s="252"/>
      <c r="D160" s="231" t="s">
        <v>269</v>
      </c>
      <c r="E160" s="253" t="s">
        <v>19</v>
      </c>
      <c r="F160" s="254" t="s">
        <v>240</v>
      </c>
      <c r="G160" s="252"/>
      <c r="H160" s="255">
        <v>2</v>
      </c>
      <c r="I160" s="256"/>
      <c r="J160" s="252"/>
      <c r="K160" s="252"/>
      <c r="L160" s="257"/>
      <c r="M160" s="258"/>
      <c r="N160" s="259"/>
      <c r="O160" s="259"/>
      <c r="P160" s="259"/>
      <c r="Q160" s="259"/>
      <c r="R160" s="259"/>
      <c r="S160" s="259"/>
      <c r="T160" s="260"/>
      <c r="AT160" s="261" t="s">
        <v>269</v>
      </c>
      <c r="AU160" s="261" t="s">
        <v>85</v>
      </c>
      <c r="AV160" s="13" t="s">
        <v>85</v>
      </c>
      <c r="AW160" s="13" t="s">
        <v>37</v>
      </c>
      <c r="AX160" s="13" t="s">
        <v>83</v>
      </c>
      <c r="AY160" s="261" t="s">
        <v>131</v>
      </c>
    </row>
    <row r="161" s="1" customFormat="1" ht="16.5" customHeight="1">
      <c r="B161" s="39"/>
      <c r="C161" s="218" t="s">
        <v>353</v>
      </c>
      <c r="D161" s="218" t="s">
        <v>132</v>
      </c>
      <c r="E161" s="219" t="s">
        <v>354</v>
      </c>
      <c r="F161" s="220" t="s">
        <v>355</v>
      </c>
      <c r="G161" s="221" t="s">
        <v>177</v>
      </c>
      <c r="H161" s="222">
        <v>2</v>
      </c>
      <c r="I161" s="223"/>
      <c r="J161" s="224">
        <f>ROUND(I161*H161,2)</f>
        <v>0</v>
      </c>
      <c r="K161" s="220" t="s">
        <v>278</v>
      </c>
      <c r="L161" s="44"/>
      <c r="M161" s="225" t="s">
        <v>19</v>
      </c>
      <c r="N161" s="226" t="s">
        <v>47</v>
      </c>
      <c r="O161" s="84"/>
      <c r="P161" s="227">
        <f>O161*H161</f>
        <v>0</v>
      </c>
      <c r="Q161" s="227">
        <v>0</v>
      </c>
      <c r="R161" s="227">
        <f>Q161*H161</f>
        <v>0</v>
      </c>
      <c r="S161" s="227">
        <v>0</v>
      </c>
      <c r="T161" s="228">
        <f>S161*H161</f>
        <v>0</v>
      </c>
      <c r="AR161" s="229" t="s">
        <v>148</v>
      </c>
      <c r="AT161" s="229" t="s">
        <v>132</v>
      </c>
      <c r="AU161" s="229" t="s">
        <v>85</v>
      </c>
      <c r="AY161" s="18" t="s">
        <v>131</v>
      </c>
      <c r="BE161" s="230">
        <f>IF(N161="základní",J161,0)</f>
        <v>0</v>
      </c>
      <c r="BF161" s="230">
        <f>IF(N161="snížená",J161,0)</f>
        <v>0</v>
      </c>
      <c r="BG161" s="230">
        <f>IF(N161="zákl. přenesená",J161,0)</f>
        <v>0</v>
      </c>
      <c r="BH161" s="230">
        <f>IF(N161="sníž. přenesená",J161,0)</f>
        <v>0</v>
      </c>
      <c r="BI161" s="230">
        <f>IF(N161="nulová",J161,0)</f>
        <v>0</v>
      </c>
      <c r="BJ161" s="18" t="s">
        <v>83</v>
      </c>
      <c r="BK161" s="230">
        <f>ROUND(I161*H161,2)</f>
        <v>0</v>
      </c>
      <c r="BL161" s="18" t="s">
        <v>148</v>
      </c>
      <c r="BM161" s="229" t="s">
        <v>356</v>
      </c>
    </row>
    <row r="162" s="1" customFormat="1">
      <c r="B162" s="39"/>
      <c r="C162" s="40"/>
      <c r="D162" s="231" t="s">
        <v>267</v>
      </c>
      <c r="E162" s="40"/>
      <c r="F162" s="240" t="s">
        <v>357</v>
      </c>
      <c r="G162" s="40"/>
      <c r="H162" s="40"/>
      <c r="I162" s="146"/>
      <c r="J162" s="40"/>
      <c r="K162" s="40"/>
      <c r="L162" s="44"/>
      <c r="M162" s="233"/>
      <c r="N162" s="84"/>
      <c r="O162" s="84"/>
      <c r="P162" s="84"/>
      <c r="Q162" s="84"/>
      <c r="R162" s="84"/>
      <c r="S162" s="84"/>
      <c r="T162" s="85"/>
      <c r="AT162" s="18" t="s">
        <v>267</v>
      </c>
      <c r="AU162" s="18" t="s">
        <v>85</v>
      </c>
    </row>
    <row r="163" s="1" customFormat="1">
      <c r="B163" s="39"/>
      <c r="C163" s="40"/>
      <c r="D163" s="231" t="s">
        <v>281</v>
      </c>
      <c r="E163" s="40"/>
      <c r="F163" s="232" t="s">
        <v>343</v>
      </c>
      <c r="G163" s="40"/>
      <c r="H163" s="40"/>
      <c r="I163" s="146"/>
      <c r="J163" s="40"/>
      <c r="K163" s="40"/>
      <c r="L163" s="44"/>
      <c r="M163" s="233"/>
      <c r="N163" s="84"/>
      <c r="O163" s="84"/>
      <c r="P163" s="84"/>
      <c r="Q163" s="84"/>
      <c r="R163" s="84"/>
      <c r="S163" s="84"/>
      <c r="T163" s="85"/>
      <c r="AT163" s="18" t="s">
        <v>281</v>
      </c>
      <c r="AU163" s="18" t="s">
        <v>85</v>
      </c>
    </row>
    <row r="164" s="13" customFormat="1">
      <c r="B164" s="251"/>
      <c r="C164" s="252"/>
      <c r="D164" s="231" t="s">
        <v>269</v>
      </c>
      <c r="E164" s="253" t="s">
        <v>19</v>
      </c>
      <c r="F164" s="254" t="s">
        <v>240</v>
      </c>
      <c r="G164" s="252"/>
      <c r="H164" s="255">
        <v>2</v>
      </c>
      <c r="I164" s="256"/>
      <c r="J164" s="252"/>
      <c r="K164" s="252"/>
      <c r="L164" s="257"/>
      <c r="M164" s="258"/>
      <c r="N164" s="259"/>
      <c r="O164" s="259"/>
      <c r="P164" s="259"/>
      <c r="Q164" s="259"/>
      <c r="R164" s="259"/>
      <c r="S164" s="259"/>
      <c r="T164" s="260"/>
      <c r="AT164" s="261" t="s">
        <v>269</v>
      </c>
      <c r="AU164" s="261" t="s">
        <v>85</v>
      </c>
      <c r="AV164" s="13" t="s">
        <v>85</v>
      </c>
      <c r="AW164" s="13" t="s">
        <v>37</v>
      </c>
      <c r="AX164" s="13" t="s">
        <v>83</v>
      </c>
      <c r="AY164" s="261" t="s">
        <v>131</v>
      </c>
    </row>
    <row r="165" s="1" customFormat="1" ht="16.5" customHeight="1">
      <c r="B165" s="39"/>
      <c r="C165" s="218" t="s">
        <v>8</v>
      </c>
      <c r="D165" s="218" t="s">
        <v>132</v>
      </c>
      <c r="E165" s="219" t="s">
        <v>358</v>
      </c>
      <c r="F165" s="220" t="s">
        <v>359</v>
      </c>
      <c r="G165" s="221" t="s">
        <v>177</v>
      </c>
      <c r="H165" s="222">
        <v>2</v>
      </c>
      <c r="I165" s="223"/>
      <c r="J165" s="224">
        <f>ROUND(I165*H165,2)</f>
        <v>0</v>
      </c>
      <c r="K165" s="220" t="s">
        <v>278</v>
      </c>
      <c r="L165" s="44"/>
      <c r="M165" s="225" t="s">
        <v>19</v>
      </c>
      <c r="N165" s="226" t="s">
        <v>47</v>
      </c>
      <c r="O165" s="84"/>
      <c r="P165" s="227">
        <f>O165*H165</f>
        <v>0</v>
      </c>
      <c r="Q165" s="227">
        <v>0.058279999999999998</v>
      </c>
      <c r="R165" s="227">
        <f>Q165*H165</f>
        <v>0.11656</v>
      </c>
      <c r="S165" s="227">
        <v>0</v>
      </c>
      <c r="T165" s="228">
        <f>S165*H165</f>
        <v>0</v>
      </c>
      <c r="AR165" s="229" t="s">
        <v>148</v>
      </c>
      <c r="AT165" s="229" t="s">
        <v>132</v>
      </c>
      <c r="AU165" s="229" t="s">
        <v>85</v>
      </c>
      <c r="AY165" s="18" t="s">
        <v>131</v>
      </c>
      <c r="BE165" s="230">
        <f>IF(N165="základní",J165,0)</f>
        <v>0</v>
      </c>
      <c r="BF165" s="230">
        <f>IF(N165="snížená",J165,0)</f>
        <v>0</v>
      </c>
      <c r="BG165" s="230">
        <f>IF(N165="zákl. přenesená",J165,0)</f>
        <v>0</v>
      </c>
      <c r="BH165" s="230">
        <f>IF(N165="sníž. přenesená",J165,0)</f>
        <v>0</v>
      </c>
      <c r="BI165" s="230">
        <f>IF(N165="nulová",J165,0)</f>
        <v>0</v>
      </c>
      <c r="BJ165" s="18" t="s">
        <v>83</v>
      </c>
      <c r="BK165" s="230">
        <f>ROUND(I165*H165,2)</f>
        <v>0</v>
      </c>
      <c r="BL165" s="18" t="s">
        <v>148</v>
      </c>
      <c r="BM165" s="229" t="s">
        <v>360</v>
      </c>
    </row>
    <row r="166" s="1" customFormat="1">
      <c r="B166" s="39"/>
      <c r="C166" s="40"/>
      <c r="D166" s="231" t="s">
        <v>267</v>
      </c>
      <c r="E166" s="40"/>
      <c r="F166" s="240" t="s">
        <v>361</v>
      </c>
      <c r="G166" s="40"/>
      <c r="H166" s="40"/>
      <c r="I166" s="146"/>
      <c r="J166" s="40"/>
      <c r="K166" s="40"/>
      <c r="L166" s="44"/>
      <c r="M166" s="233"/>
      <c r="N166" s="84"/>
      <c r="O166" s="84"/>
      <c r="P166" s="84"/>
      <c r="Q166" s="84"/>
      <c r="R166" s="84"/>
      <c r="S166" s="84"/>
      <c r="T166" s="85"/>
      <c r="AT166" s="18" t="s">
        <v>267</v>
      </c>
      <c r="AU166" s="18" t="s">
        <v>85</v>
      </c>
    </row>
    <row r="167" s="1" customFormat="1">
      <c r="B167" s="39"/>
      <c r="C167" s="40"/>
      <c r="D167" s="231" t="s">
        <v>281</v>
      </c>
      <c r="E167" s="40"/>
      <c r="F167" s="232" t="s">
        <v>362</v>
      </c>
      <c r="G167" s="40"/>
      <c r="H167" s="40"/>
      <c r="I167" s="146"/>
      <c r="J167" s="40"/>
      <c r="K167" s="40"/>
      <c r="L167" s="44"/>
      <c r="M167" s="233"/>
      <c r="N167" s="84"/>
      <c r="O167" s="84"/>
      <c r="P167" s="84"/>
      <c r="Q167" s="84"/>
      <c r="R167" s="84"/>
      <c r="S167" s="84"/>
      <c r="T167" s="85"/>
      <c r="AT167" s="18" t="s">
        <v>281</v>
      </c>
      <c r="AU167" s="18" t="s">
        <v>85</v>
      </c>
    </row>
    <row r="168" s="13" customFormat="1">
      <c r="B168" s="251"/>
      <c r="C168" s="252"/>
      <c r="D168" s="231" t="s">
        <v>269</v>
      </c>
      <c r="E168" s="253" t="s">
        <v>240</v>
      </c>
      <c r="F168" s="254" t="s">
        <v>363</v>
      </c>
      <c r="G168" s="252"/>
      <c r="H168" s="255">
        <v>2</v>
      </c>
      <c r="I168" s="256"/>
      <c r="J168" s="252"/>
      <c r="K168" s="252"/>
      <c r="L168" s="257"/>
      <c r="M168" s="258"/>
      <c r="N168" s="259"/>
      <c r="O168" s="259"/>
      <c r="P168" s="259"/>
      <c r="Q168" s="259"/>
      <c r="R168" s="259"/>
      <c r="S168" s="259"/>
      <c r="T168" s="260"/>
      <c r="AT168" s="261" t="s">
        <v>269</v>
      </c>
      <c r="AU168" s="261" t="s">
        <v>85</v>
      </c>
      <c r="AV168" s="13" t="s">
        <v>85</v>
      </c>
      <c r="AW168" s="13" t="s">
        <v>37</v>
      </c>
      <c r="AX168" s="13" t="s">
        <v>83</v>
      </c>
      <c r="AY168" s="261" t="s">
        <v>131</v>
      </c>
    </row>
    <row r="169" s="1" customFormat="1" ht="16.5" customHeight="1">
      <c r="B169" s="39"/>
      <c r="C169" s="218" t="s">
        <v>364</v>
      </c>
      <c r="D169" s="218" t="s">
        <v>132</v>
      </c>
      <c r="E169" s="219" t="s">
        <v>365</v>
      </c>
      <c r="F169" s="220" t="s">
        <v>366</v>
      </c>
      <c r="G169" s="221" t="s">
        <v>177</v>
      </c>
      <c r="H169" s="222">
        <v>2</v>
      </c>
      <c r="I169" s="223"/>
      <c r="J169" s="224">
        <f>ROUND(I169*H169,2)</f>
        <v>0</v>
      </c>
      <c r="K169" s="220" t="s">
        <v>278</v>
      </c>
      <c r="L169" s="44"/>
      <c r="M169" s="225" t="s">
        <v>19</v>
      </c>
      <c r="N169" s="226" t="s">
        <v>47</v>
      </c>
      <c r="O169" s="84"/>
      <c r="P169" s="227">
        <f>O169*H169</f>
        <v>0</v>
      </c>
      <c r="Q169" s="227">
        <v>0</v>
      </c>
      <c r="R169" s="227">
        <f>Q169*H169</f>
        <v>0</v>
      </c>
      <c r="S169" s="227">
        <v>0</v>
      </c>
      <c r="T169" s="228">
        <f>S169*H169</f>
        <v>0</v>
      </c>
      <c r="AR169" s="229" t="s">
        <v>148</v>
      </c>
      <c r="AT169" s="229" t="s">
        <v>132</v>
      </c>
      <c r="AU169" s="229" t="s">
        <v>85</v>
      </c>
      <c r="AY169" s="18" t="s">
        <v>131</v>
      </c>
      <c r="BE169" s="230">
        <f>IF(N169="základní",J169,0)</f>
        <v>0</v>
      </c>
      <c r="BF169" s="230">
        <f>IF(N169="snížená",J169,0)</f>
        <v>0</v>
      </c>
      <c r="BG169" s="230">
        <f>IF(N169="zákl. přenesená",J169,0)</f>
        <v>0</v>
      </c>
      <c r="BH169" s="230">
        <f>IF(N169="sníž. přenesená",J169,0)</f>
        <v>0</v>
      </c>
      <c r="BI169" s="230">
        <f>IF(N169="nulová",J169,0)</f>
        <v>0</v>
      </c>
      <c r="BJ169" s="18" t="s">
        <v>83</v>
      </c>
      <c r="BK169" s="230">
        <f>ROUND(I169*H169,2)</f>
        <v>0</v>
      </c>
      <c r="BL169" s="18" t="s">
        <v>148</v>
      </c>
      <c r="BM169" s="229" t="s">
        <v>367</v>
      </c>
    </row>
    <row r="170" s="1" customFormat="1">
      <c r="B170" s="39"/>
      <c r="C170" s="40"/>
      <c r="D170" s="231" t="s">
        <v>267</v>
      </c>
      <c r="E170" s="40"/>
      <c r="F170" s="240" t="s">
        <v>368</v>
      </c>
      <c r="G170" s="40"/>
      <c r="H170" s="40"/>
      <c r="I170" s="146"/>
      <c r="J170" s="40"/>
      <c r="K170" s="40"/>
      <c r="L170" s="44"/>
      <c r="M170" s="233"/>
      <c r="N170" s="84"/>
      <c r="O170" s="84"/>
      <c r="P170" s="84"/>
      <c r="Q170" s="84"/>
      <c r="R170" s="84"/>
      <c r="S170" s="84"/>
      <c r="T170" s="85"/>
      <c r="AT170" s="18" t="s">
        <v>267</v>
      </c>
      <c r="AU170" s="18" t="s">
        <v>85</v>
      </c>
    </row>
    <row r="171" s="1" customFormat="1">
      <c r="B171" s="39"/>
      <c r="C171" s="40"/>
      <c r="D171" s="231" t="s">
        <v>281</v>
      </c>
      <c r="E171" s="40"/>
      <c r="F171" s="232" t="s">
        <v>362</v>
      </c>
      <c r="G171" s="40"/>
      <c r="H171" s="40"/>
      <c r="I171" s="146"/>
      <c r="J171" s="40"/>
      <c r="K171" s="40"/>
      <c r="L171" s="44"/>
      <c r="M171" s="233"/>
      <c r="N171" s="84"/>
      <c r="O171" s="84"/>
      <c r="P171" s="84"/>
      <c r="Q171" s="84"/>
      <c r="R171" s="84"/>
      <c r="S171" s="84"/>
      <c r="T171" s="85"/>
      <c r="AT171" s="18" t="s">
        <v>281</v>
      </c>
      <c r="AU171" s="18" t="s">
        <v>85</v>
      </c>
    </row>
    <row r="172" s="13" customFormat="1">
      <c r="B172" s="251"/>
      <c r="C172" s="252"/>
      <c r="D172" s="231" t="s">
        <v>269</v>
      </c>
      <c r="E172" s="253" t="s">
        <v>19</v>
      </c>
      <c r="F172" s="254" t="s">
        <v>240</v>
      </c>
      <c r="G172" s="252"/>
      <c r="H172" s="255">
        <v>2</v>
      </c>
      <c r="I172" s="256"/>
      <c r="J172" s="252"/>
      <c r="K172" s="252"/>
      <c r="L172" s="257"/>
      <c r="M172" s="258"/>
      <c r="N172" s="259"/>
      <c r="O172" s="259"/>
      <c r="P172" s="259"/>
      <c r="Q172" s="259"/>
      <c r="R172" s="259"/>
      <c r="S172" s="259"/>
      <c r="T172" s="260"/>
      <c r="AT172" s="261" t="s">
        <v>269</v>
      </c>
      <c r="AU172" s="261" t="s">
        <v>85</v>
      </c>
      <c r="AV172" s="13" t="s">
        <v>85</v>
      </c>
      <c r="AW172" s="13" t="s">
        <v>37</v>
      </c>
      <c r="AX172" s="13" t="s">
        <v>83</v>
      </c>
      <c r="AY172" s="261" t="s">
        <v>131</v>
      </c>
    </row>
    <row r="173" s="1" customFormat="1" ht="16.5" customHeight="1">
      <c r="B173" s="39"/>
      <c r="C173" s="218" t="s">
        <v>369</v>
      </c>
      <c r="D173" s="218" t="s">
        <v>132</v>
      </c>
      <c r="E173" s="219" t="s">
        <v>370</v>
      </c>
      <c r="F173" s="220" t="s">
        <v>371</v>
      </c>
      <c r="G173" s="221" t="s">
        <v>177</v>
      </c>
      <c r="H173" s="222">
        <v>2</v>
      </c>
      <c r="I173" s="223"/>
      <c r="J173" s="224">
        <f>ROUND(I173*H173,2)</f>
        <v>0</v>
      </c>
      <c r="K173" s="220" t="s">
        <v>278</v>
      </c>
      <c r="L173" s="44"/>
      <c r="M173" s="225" t="s">
        <v>19</v>
      </c>
      <c r="N173" s="226" t="s">
        <v>47</v>
      </c>
      <c r="O173" s="84"/>
      <c r="P173" s="227">
        <f>O173*H173</f>
        <v>0</v>
      </c>
      <c r="Q173" s="227">
        <v>0</v>
      </c>
      <c r="R173" s="227">
        <f>Q173*H173</f>
        <v>0</v>
      </c>
      <c r="S173" s="227">
        <v>0</v>
      </c>
      <c r="T173" s="228">
        <f>S173*H173</f>
        <v>0</v>
      </c>
      <c r="AR173" s="229" t="s">
        <v>148</v>
      </c>
      <c r="AT173" s="229" t="s">
        <v>132</v>
      </c>
      <c r="AU173" s="229" t="s">
        <v>85</v>
      </c>
      <c r="AY173" s="18" t="s">
        <v>131</v>
      </c>
      <c r="BE173" s="230">
        <f>IF(N173="základní",J173,0)</f>
        <v>0</v>
      </c>
      <c r="BF173" s="230">
        <f>IF(N173="snížená",J173,0)</f>
        <v>0</v>
      </c>
      <c r="BG173" s="230">
        <f>IF(N173="zákl. přenesená",J173,0)</f>
        <v>0</v>
      </c>
      <c r="BH173" s="230">
        <f>IF(N173="sníž. přenesená",J173,0)</f>
        <v>0</v>
      </c>
      <c r="BI173" s="230">
        <f>IF(N173="nulová",J173,0)</f>
        <v>0</v>
      </c>
      <c r="BJ173" s="18" t="s">
        <v>83</v>
      </c>
      <c r="BK173" s="230">
        <f>ROUND(I173*H173,2)</f>
        <v>0</v>
      </c>
      <c r="BL173" s="18" t="s">
        <v>148</v>
      </c>
      <c r="BM173" s="229" t="s">
        <v>372</v>
      </c>
    </row>
    <row r="174" s="1" customFormat="1">
      <c r="B174" s="39"/>
      <c r="C174" s="40"/>
      <c r="D174" s="231" t="s">
        <v>267</v>
      </c>
      <c r="E174" s="40"/>
      <c r="F174" s="240" t="s">
        <v>373</v>
      </c>
      <c r="G174" s="40"/>
      <c r="H174" s="40"/>
      <c r="I174" s="146"/>
      <c r="J174" s="40"/>
      <c r="K174" s="40"/>
      <c r="L174" s="44"/>
      <c r="M174" s="233"/>
      <c r="N174" s="84"/>
      <c r="O174" s="84"/>
      <c r="P174" s="84"/>
      <c r="Q174" s="84"/>
      <c r="R174" s="84"/>
      <c r="S174" s="84"/>
      <c r="T174" s="85"/>
      <c r="AT174" s="18" t="s">
        <v>267</v>
      </c>
      <c r="AU174" s="18" t="s">
        <v>85</v>
      </c>
    </row>
    <row r="175" s="1" customFormat="1">
      <c r="B175" s="39"/>
      <c r="C175" s="40"/>
      <c r="D175" s="231" t="s">
        <v>281</v>
      </c>
      <c r="E175" s="40"/>
      <c r="F175" s="232" t="s">
        <v>362</v>
      </c>
      <c r="G175" s="40"/>
      <c r="H175" s="40"/>
      <c r="I175" s="146"/>
      <c r="J175" s="40"/>
      <c r="K175" s="40"/>
      <c r="L175" s="44"/>
      <c r="M175" s="233"/>
      <c r="N175" s="84"/>
      <c r="O175" s="84"/>
      <c r="P175" s="84"/>
      <c r="Q175" s="84"/>
      <c r="R175" s="84"/>
      <c r="S175" s="84"/>
      <c r="T175" s="85"/>
      <c r="AT175" s="18" t="s">
        <v>281</v>
      </c>
      <c r="AU175" s="18" t="s">
        <v>85</v>
      </c>
    </row>
    <row r="176" s="13" customFormat="1">
      <c r="B176" s="251"/>
      <c r="C176" s="252"/>
      <c r="D176" s="231" t="s">
        <v>269</v>
      </c>
      <c r="E176" s="253" t="s">
        <v>19</v>
      </c>
      <c r="F176" s="254" t="s">
        <v>240</v>
      </c>
      <c r="G176" s="252"/>
      <c r="H176" s="255">
        <v>2</v>
      </c>
      <c r="I176" s="256"/>
      <c r="J176" s="252"/>
      <c r="K176" s="252"/>
      <c r="L176" s="257"/>
      <c r="M176" s="258"/>
      <c r="N176" s="259"/>
      <c r="O176" s="259"/>
      <c r="P176" s="259"/>
      <c r="Q176" s="259"/>
      <c r="R176" s="259"/>
      <c r="S176" s="259"/>
      <c r="T176" s="260"/>
      <c r="AT176" s="261" t="s">
        <v>269</v>
      </c>
      <c r="AU176" s="261" t="s">
        <v>85</v>
      </c>
      <c r="AV176" s="13" t="s">
        <v>85</v>
      </c>
      <c r="AW176" s="13" t="s">
        <v>37</v>
      </c>
      <c r="AX176" s="13" t="s">
        <v>83</v>
      </c>
      <c r="AY176" s="261" t="s">
        <v>131</v>
      </c>
    </row>
    <row r="177" s="1" customFormat="1" ht="16.5" customHeight="1">
      <c r="B177" s="39"/>
      <c r="C177" s="218" t="s">
        <v>374</v>
      </c>
      <c r="D177" s="218" t="s">
        <v>132</v>
      </c>
      <c r="E177" s="219" t="s">
        <v>375</v>
      </c>
      <c r="F177" s="220" t="s">
        <v>376</v>
      </c>
      <c r="G177" s="221" t="s">
        <v>177</v>
      </c>
      <c r="H177" s="222">
        <v>2</v>
      </c>
      <c r="I177" s="223"/>
      <c r="J177" s="224">
        <f>ROUND(I177*H177,2)</f>
        <v>0</v>
      </c>
      <c r="K177" s="220" t="s">
        <v>278</v>
      </c>
      <c r="L177" s="44"/>
      <c r="M177" s="225" t="s">
        <v>19</v>
      </c>
      <c r="N177" s="226" t="s">
        <v>47</v>
      </c>
      <c r="O177" s="84"/>
      <c r="P177" s="227">
        <f>O177*H177</f>
        <v>0</v>
      </c>
      <c r="Q177" s="227">
        <v>0.0053400000000000001</v>
      </c>
      <c r="R177" s="227">
        <f>Q177*H177</f>
        <v>0.01068</v>
      </c>
      <c r="S177" s="227">
        <v>0</v>
      </c>
      <c r="T177" s="228">
        <f>S177*H177</f>
        <v>0</v>
      </c>
      <c r="AR177" s="229" t="s">
        <v>148</v>
      </c>
      <c r="AT177" s="229" t="s">
        <v>132</v>
      </c>
      <c r="AU177" s="229" t="s">
        <v>85</v>
      </c>
      <c r="AY177" s="18" t="s">
        <v>131</v>
      </c>
      <c r="BE177" s="230">
        <f>IF(N177="základní",J177,0)</f>
        <v>0</v>
      </c>
      <c r="BF177" s="230">
        <f>IF(N177="snížená",J177,0)</f>
        <v>0</v>
      </c>
      <c r="BG177" s="230">
        <f>IF(N177="zákl. přenesená",J177,0)</f>
        <v>0</v>
      </c>
      <c r="BH177" s="230">
        <f>IF(N177="sníž. přenesená",J177,0)</f>
        <v>0</v>
      </c>
      <c r="BI177" s="230">
        <f>IF(N177="nulová",J177,0)</f>
        <v>0</v>
      </c>
      <c r="BJ177" s="18" t="s">
        <v>83</v>
      </c>
      <c r="BK177" s="230">
        <f>ROUND(I177*H177,2)</f>
        <v>0</v>
      </c>
      <c r="BL177" s="18" t="s">
        <v>148</v>
      </c>
      <c r="BM177" s="229" t="s">
        <v>377</v>
      </c>
    </row>
    <row r="178" s="1" customFormat="1">
      <c r="B178" s="39"/>
      <c r="C178" s="40"/>
      <c r="D178" s="231" t="s">
        <v>267</v>
      </c>
      <c r="E178" s="40"/>
      <c r="F178" s="240" t="s">
        <v>378</v>
      </c>
      <c r="G178" s="40"/>
      <c r="H178" s="40"/>
      <c r="I178" s="146"/>
      <c r="J178" s="40"/>
      <c r="K178" s="40"/>
      <c r="L178" s="44"/>
      <c r="M178" s="233"/>
      <c r="N178" s="84"/>
      <c r="O178" s="84"/>
      <c r="P178" s="84"/>
      <c r="Q178" s="84"/>
      <c r="R178" s="84"/>
      <c r="S178" s="84"/>
      <c r="T178" s="85"/>
      <c r="AT178" s="18" t="s">
        <v>267</v>
      </c>
      <c r="AU178" s="18" t="s">
        <v>85</v>
      </c>
    </row>
    <row r="179" s="1" customFormat="1">
      <c r="B179" s="39"/>
      <c r="C179" s="40"/>
      <c r="D179" s="231" t="s">
        <v>281</v>
      </c>
      <c r="E179" s="40"/>
      <c r="F179" s="232" t="s">
        <v>379</v>
      </c>
      <c r="G179" s="40"/>
      <c r="H179" s="40"/>
      <c r="I179" s="146"/>
      <c r="J179" s="40"/>
      <c r="K179" s="40"/>
      <c r="L179" s="44"/>
      <c r="M179" s="233"/>
      <c r="N179" s="84"/>
      <c r="O179" s="84"/>
      <c r="P179" s="84"/>
      <c r="Q179" s="84"/>
      <c r="R179" s="84"/>
      <c r="S179" s="84"/>
      <c r="T179" s="85"/>
      <c r="AT179" s="18" t="s">
        <v>281</v>
      </c>
      <c r="AU179" s="18" t="s">
        <v>85</v>
      </c>
    </row>
    <row r="180" s="13" customFormat="1">
      <c r="B180" s="251"/>
      <c r="C180" s="252"/>
      <c r="D180" s="231" t="s">
        <v>269</v>
      </c>
      <c r="E180" s="253" t="s">
        <v>19</v>
      </c>
      <c r="F180" s="254" t="s">
        <v>240</v>
      </c>
      <c r="G180" s="252"/>
      <c r="H180" s="255">
        <v>2</v>
      </c>
      <c r="I180" s="256"/>
      <c r="J180" s="252"/>
      <c r="K180" s="252"/>
      <c r="L180" s="257"/>
      <c r="M180" s="258"/>
      <c r="N180" s="259"/>
      <c r="O180" s="259"/>
      <c r="P180" s="259"/>
      <c r="Q180" s="259"/>
      <c r="R180" s="259"/>
      <c r="S180" s="259"/>
      <c r="T180" s="260"/>
      <c r="AT180" s="261" t="s">
        <v>269</v>
      </c>
      <c r="AU180" s="261" t="s">
        <v>85</v>
      </c>
      <c r="AV180" s="13" t="s">
        <v>85</v>
      </c>
      <c r="AW180" s="13" t="s">
        <v>37</v>
      </c>
      <c r="AX180" s="13" t="s">
        <v>83</v>
      </c>
      <c r="AY180" s="261" t="s">
        <v>131</v>
      </c>
    </row>
    <row r="181" s="1" customFormat="1" ht="16.5" customHeight="1">
      <c r="B181" s="39"/>
      <c r="C181" s="218" t="s">
        <v>380</v>
      </c>
      <c r="D181" s="218" t="s">
        <v>132</v>
      </c>
      <c r="E181" s="219" t="s">
        <v>381</v>
      </c>
      <c r="F181" s="220" t="s">
        <v>382</v>
      </c>
      <c r="G181" s="221" t="s">
        <v>177</v>
      </c>
      <c r="H181" s="222">
        <v>2</v>
      </c>
      <c r="I181" s="223"/>
      <c r="J181" s="224">
        <f>ROUND(I181*H181,2)</f>
        <v>0</v>
      </c>
      <c r="K181" s="220" t="s">
        <v>278</v>
      </c>
      <c r="L181" s="44"/>
      <c r="M181" s="225" t="s">
        <v>19</v>
      </c>
      <c r="N181" s="226" t="s">
        <v>47</v>
      </c>
      <c r="O181" s="84"/>
      <c r="P181" s="227">
        <f>O181*H181</f>
        <v>0</v>
      </c>
      <c r="Q181" s="227">
        <v>0</v>
      </c>
      <c r="R181" s="227">
        <f>Q181*H181</f>
        <v>0</v>
      </c>
      <c r="S181" s="227">
        <v>0</v>
      </c>
      <c r="T181" s="228">
        <f>S181*H181</f>
        <v>0</v>
      </c>
      <c r="AR181" s="229" t="s">
        <v>148</v>
      </c>
      <c r="AT181" s="229" t="s">
        <v>132</v>
      </c>
      <c r="AU181" s="229" t="s">
        <v>85</v>
      </c>
      <c r="AY181" s="18" t="s">
        <v>131</v>
      </c>
      <c r="BE181" s="230">
        <f>IF(N181="základní",J181,0)</f>
        <v>0</v>
      </c>
      <c r="BF181" s="230">
        <f>IF(N181="snížená",J181,0)</f>
        <v>0</v>
      </c>
      <c r="BG181" s="230">
        <f>IF(N181="zákl. přenesená",J181,0)</f>
        <v>0</v>
      </c>
      <c r="BH181" s="230">
        <f>IF(N181="sníž. přenesená",J181,0)</f>
        <v>0</v>
      </c>
      <c r="BI181" s="230">
        <f>IF(N181="nulová",J181,0)</f>
        <v>0</v>
      </c>
      <c r="BJ181" s="18" t="s">
        <v>83</v>
      </c>
      <c r="BK181" s="230">
        <f>ROUND(I181*H181,2)</f>
        <v>0</v>
      </c>
      <c r="BL181" s="18" t="s">
        <v>148</v>
      </c>
      <c r="BM181" s="229" t="s">
        <v>383</v>
      </c>
    </row>
    <row r="182" s="1" customFormat="1">
      <c r="B182" s="39"/>
      <c r="C182" s="40"/>
      <c r="D182" s="231" t="s">
        <v>267</v>
      </c>
      <c r="E182" s="40"/>
      <c r="F182" s="240" t="s">
        <v>384</v>
      </c>
      <c r="G182" s="40"/>
      <c r="H182" s="40"/>
      <c r="I182" s="146"/>
      <c r="J182" s="40"/>
      <c r="K182" s="40"/>
      <c r="L182" s="44"/>
      <c r="M182" s="233"/>
      <c r="N182" s="84"/>
      <c r="O182" s="84"/>
      <c r="P182" s="84"/>
      <c r="Q182" s="84"/>
      <c r="R182" s="84"/>
      <c r="S182" s="84"/>
      <c r="T182" s="85"/>
      <c r="AT182" s="18" t="s">
        <v>267</v>
      </c>
      <c r="AU182" s="18" t="s">
        <v>85</v>
      </c>
    </row>
    <row r="183" s="1" customFormat="1">
      <c r="B183" s="39"/>
      <c r="C183" s="40"/>
      <c r="D183" s="231" t="s">
        <v>281</v>
      </c>
      <c r="E183" s="40"/>
      <c r="F183" s="232" t="s">
        <v>379</v>
      </c>
      <c r="G183" s="40"/>
      <c r="H183" s="40"/>
      <c r="I183" s="146"/>
      <c r="J183" s="40"/>
      <c r="K183" s="40"/>
      <c r="L183" s="44"/>
      <c r="M183" s="233"/>
      <c r="N183" s="84"/>
      <c r="O183" s="84"/>
      <c r="P183" s="84"/>
      <c r="Q183" s="84"/>
      <c r="R183" s="84"/>
      <c r="S183" s="84"/>
      <c r="T183" s="85"/>
      <c r="AT183" s="18" t="s">
        <v>281</v>
      </c>
      <c r="AU183" s="18" t="s">
        <v>85</v>
      </c>
    </row>
    <row r="184" s="13" customFormat="1">
      <c r="B184" s="251"/>
      <c r="C184" s="252"/>
      <c r="D184" s="231" t="s">
        <v>269</v>
      </c>
      <c r="E184" s="253" t="s">
        <v>19</v>
      </c>
      <c r="F184" s="254" t="s">
        <v>240</v>
      </c>
      <c r="G184" s="252"/>
      <c r="H184" s="255">
        <v>2</v>
      </c>
      <c r="I184" s="256"/>
      <c r="J184" s="252"/>
      <c r="K184" s="252"/>
      <c r="L184" s="257"/>
      <c r="M184" s="258"/>
      <c r="N184" s="259"/>
      <c r="O184" s="259"/>
      <c r="P184" s="259"/>
      <c r="Q184" s="259"/>
      <c r="R184" s="259"/>
      <c r="S184" s="259"/>
      <c r="T184" s="260"/>
      <c r="AT184" s="261" t="s">
        <v>269</v>
      </c>
      <c r="AU184" s="261" t="s">
        <v>85</v>
      </c>
      <c r="AV184" s="13" t="s">
        <v>85</v>
      </c>
      <c r="AW184" s="13" t="s">
        <v>37</v>
      </c>
      <c r="AX184" s="13" t="s">
        <v>83</v>
      </c>
      <c r="AY184" s="261" t="s">
        <v>131</v>
      </c>
    </row>
    <row r="185" s="1" customFormat="1" ht="16.5" customHeight="1">
      <c r="B185" s="39"/>
      <c r="C185" s="218" t="s">
        <v>385</v>
      </c>
      <c r="D185" s="218" t="s">
        <v>132</v>
      </c>
      <c r="E185" s="219" t="s">
        <v>386</v>
      </c>
      <c r="F185" s="220" t="s">
        <v>387</v>
      </c>
      <c r="G185" s="221" t="s">
        <v>177</v>
      </c>
      <c r="H185" s="222">
        <v>2</v>
      </c>
      <c r="I185" s="223"/>
      <c r="J185" s="224">
        <f>ROUND(I185*H185,2)</f>
        <v>0</v>
      </c>
      <c r="K185" s="220" t="s">
        <v>278</v>
      </c>
      <c r="L185" s="44"/>
      <c r="M185" s="225" t="s">
        <v>19</v>
      </c>
      <c r="N185" s="226" t="s">
        <v>47</v>
      </c>
      <c r="O185" s="84"/>
      <c r="P185" s="227">
        <f>O185*H185</f>
        <v>0</v>
      </c>
      <c r="Q185" s="227">
        <v>0</v>
      </c>
      <c r="R185" s="227">
        <f>Q185*H185</f>
        <v>0</v>
      </c>
      <c r="S185" s="227">
        <v>0</v>
      </c>
      <c r="T185" s="228">
        <f>S185*H185</f>
        <v>0</v>
      </c>
      <c r="AR185" s="229" t="s">
        <v>148</v>
      </c>
      <c r="AT185" s="229" t="s">
        <v>132</v>
      </c>
      <c r="AU185" s="229" t="s">
        <v>85</v>
      </c>
      <c r="AY185" s="18" t="s">
        <v>131</v>
      </c>
      <c r="BE185" s="230">
        <f>IF(N185="základní",J185,0)</f>
        <v>0</v>
      </c>
      <c r="BF185" s="230">
        <f>IF(N185="snížená",J185,0)</f>
        <v>0</v>
      </c>
      <c r="BG185" s="230">
        <f>IF(N185="zákl. přenesená",J185,0)</f>
        <v>0</v>
      </c>
      <c r="BH185" s="230">
        <f>IF(N185="sníž. přenesená",J185,0)</f>
        <v>0</v>
      </c>
      <c r="BI185" s="230">
        <f>IF(N185="nulová",J185,0)</f>
        <v>0</v>
      </c>
      <c r="BJ185" s="18" t="s">
        <v>83</v>
      </c>
      <c r="BK185" s="230">
        <f>ROUND(I185*H185,2)</f>
        <v>0</v>
      </c>
      <c r="BL185" s="18" t="s">
        <v>148</v>
      </c>
      <c r="BM185" s="229" t="s">
        <v>388</v>
      </c>
    </row>
    <row r="186" s="1" customFormat="1">
      <c r="B186" s="39"/>
      <c r="C186" s="40"/>
      <c r="D186" s="231" t="s">
        <v>267</v>
      </c>
      <c r="E186" s="40"/>
      <c r="F186" s="240" t="s">
        <v>389</v>
      </c>
      <c r="G186" s="40"/>
      <c r="H186" s="40"/>
      <c r="I186" s="146"/>
      <c r="J186" s="40"/>
      <c r="K186" s="40"/>
      <c r="L186" s="44"/>
      <c r="M186" s="233"/>
      <c r="N186" s="84"/>
      <c r="O186" s="84"/>
      <c r="P186" s="84"/>
      <c r="Q186" s="84"/>
      <c r="R186" s="84"/>
      <c r="S186" s="84"/>
      <c r="T186" s="85"/>
      <c r="AT186" s="18" t="s">
        <v>267</v>
      </c>
      <c r="AU186" s="18" t="s">
        <v>85</v>
      </c>
    </row>
    <row r="187" s="1" customFormat="1">
      <c r="B187" s="39"/>
      <c r="C187" s="40"/>
      <c r="D187" s="231" t="s">
        <v>281</v>
      </c>
      <c r="E187" s="40"/>
      <c r="F187" s="232" t="s">
        <v>379</v>
      </c>
      <c r="G187" s="40"/>
      <c r="H187" s="40"/>
      <c r="I187" s="146"/>
      <c r="J187" s="40"/>
      <c r="K187" s="40"/>
      <c r="L187" s="44"/>
      <c r="M187" s="233"/>
      <c r="N187" s="84"/>
      <c r="O187" s="84"/>
      <c r="P187" s="84"/>
      <c r="Q187" s="84"/>
      <c r="R187" s="84"/>
      <c r="S187" s="84"/>
      <c r="T187" s="85"/>
      <c r="AT187" s="18" t="s">
        <v>281</v>
      </c>
      <c r="AU187" s="18" t="s">
        <v>85</v>
      </c>
    </row>
    <row r="188" s="13" customFormat="1">
      <c r="B188" s="251"/>
      <c r="C188" s="252"/>
      <c r="D188" s="231" t="s">
        <v>269</v>
      </c>
      <c r="E188" s="253" t="s">
        <v>19</v>
      </c>
      <c r="F188" s="254" t="s">
        <v>240</v>
      </c>
      <c r="G188" s="252"/>
      <c r="H188" s="255">
        <v>2</v>
      </c>
      <c r="I188" s="256"/>
      <c r="J188" s="252"/>
      <c r="K188" s="252"/>
      <c r="L188" s="257"/>
      <c r="M188" s="258"/>
      <c r="N188" s="259"/>
      <c r="O188" s="259"/>
      <c r="P188" s="259"/>
      <c r="Q188" s="259"/>
      <c r="R188" s="259"/>
      <c r="S188" s="259"/>
      <c r="T188" s="260"/>
      <c r="AT188" s="261" t="s">
        <v>269</v>
      </c>
      <c r="AU188" s="261" t="s">
        <v>85</v>
      </c>
      <c r="AV188" s="13" t="s">
        <v>85</v>
      </c>
      <c r="AW188" s="13" t="s">
        <v>37</v>
      </c>
      <c r="AX188" s="13" t="s">
        <v>83</v>
      </c>
      <c r="AY188" s="261" t="s">
        <v>131</v>
      </c>
    </row>
    <row r="189" s="1" customFormat="1" ht="16.5" customHeight="1">
      <c r="B189" s="39"/>
      <c r="C189" s="218" t="s">
        <v>7</v>
      </c>
      <c r="D189" s="218" t="s">
        <v>132</v>
      </c>
      <c r="E189" s="219" t="s">
        <v>390</v>
      </c>
      <c r="F189" s="220" t="s">
        <v>391</v>
      </c>
      <c r="G189" s="221" t="s">
        <v>177</v>
      </c>
      <c r="H189" s="222">
        <v>2</v>
      </c>
      <c r="I189" s="223"/>
      <c r="J189" s="224">
        <f>ROUND(I189*H189,2)</f>
        <v>0</v>
      </c>
      <c r="K189" s="220" t="s">
        <v>278</v>
      </c>
      <c r="L189" s="44"/>
      <c r="M189" s="225" t="s">
        <v>19</v>
      </c>
      <c r="N189" s="226" t="s">
        <v>47</v>
      </c>
      <c r="O189" s="84"/>
      <c r="P189" s="227">
        <f>O189*H189</f>
        <v>0</v>
      </c>
      <c r="Q189" s="227">
        <v>0.00158</v>
      </c>
      <c r="R189" s="227">
        <f>Q189*H189</f>
        <v>0.00316</v>
      </c>
      <c r="S189" s="227">
        <v>0</v>
      </c>
      <c r="T189" s="228">
        <f>S189*H189</f>
        <v>0</v>
      </c>
      <c r="AR189" s="229" t="s">
        <v>148</v>
      </c>
      <c r="AT189" s="229" t="s">
        <v>132</v>
      </c>
      <c r="AU189" s="229" t="s">
        <v>85</v>
      </c>
      <c r="AY189" s="18" t="s">
        <v>131</v>
      </c>
      <c r="BE189" s="230">
        <f>IF(N189="základní",J189,0)</f>
        <v>0</v>
      </c>
      <c r="BF189" s="230">
        <f>IF(N189="snížená",J189,0)</f>
        <v>0</v>
      </c>
      <c r="BG189" s="230">
        <f>IF(N189="zákl. přenesená",J189,0)</f>
        <v>0</v>
      </c>
      <c r="BH189" s="230">
        <f>IF(N189="sníž. přenesená",J189,0)</f>
        <v>0</v>
      </c>
      <c r="BI189" s="230">
        <f>IF(N189="nulová",J189,0)</f>
        <v>0</v>
      </c>
      <c r="BJ189" s="18" t="s">
        <v>83</v>
      </c>
      <c r="BK189" s="230">
        <f>ROUND(I189*H189,2)</f>
        <v>0</v>
      </c>
      <c r="BL189" s="18" t="s">
        <v>148</v>
      </c>
      <c r="BM189" s="229" t="s">
        <v>392</v>
      </c>
    </row>
    <row r="190" s="1" customFormat="1">
      <c r="B190" s="39"/>
      <c r="C190" s="40"/>
      <c r="D190" s="231" t="s">
        <v>267</v>
      </c>
      <c r="E190" s="40"/>
      <c r="F190" s="240" t="s">
        <v>393</v>
      </c>
      <c r="G190" s="40"/>
      <c r="H190" s="40"/>
      <c r="I190" s="146"/>
      <c r="J190" s="40"/>
      <c r="K190" s="40"/>
      <c r="L190" s="44"/>
      <c r="M190" s="233"/>
      <c r="N190" s="84"/>
      <c r="O190" s="84"/>
      <c r="P190" s="84"/>
      <c r="Q190" s="84"/>
      <c r="R190" s="84"/>
      <c r="S190" s="84"/>
      <c r="T190" s="85"/>
      <c r="AT190" s="18" t="s">
        <v>267</v>
      </c>
      <c r="AU190" s="18" t="s">
        <v>85</v>
      </c>
    </row>
    <row r="191" s="13" customFormat="1">
      <c r="B191" s="251"/>
      <c r="C191" s="252"/>
      <c r="D191" s="231" t="s">
        <v>269</v>
      </c>
      <c r="E191" s="253" t="s">
        <v>19</v>
      </c>
      <c r="F191" s="254" t="s">
        <v>240</v>
      </c>
      <c r="G191" s="252"/>
      <c r="H191" s="255">
        <v>2</v>
      </c>
      <c r="I191" s="256"/>
      <c r="J191" s="252"/>
      <c r="K191" s="252"/>
      <c r="L191" s="257"/>
      <c r="M191" s="258"/>
      <c r="N191" s="259"/>
      <c r="O191" s="259"/>
      <c r="P191" s="259"/>
      <c r="Q191" s="259"/>
      <c r="R191" s="259"/>
      <c r="S191" s="259"/>
      <c r="T191" s="260"/>
      <c r="AT191" s="261" t="s">
        <v>269</v>
      </c>
      <c r="AU191" s="261" t="s">
        <v>85</v>
      </c>
      <c r="AV191" s="13" t="s">
        <v>85</v>
      </c>
      <c r="AW191" s="13" t="s">
        <v>37</v>
      </c>
      <c r="AX191" s="13" t="s">
        <v>83</v>
      </c>
      <c r="AY191" s="261" t="s">
        <v>131</v>
      </c>
    </row>
    <row r="192" s="1" customFormat="1" ht="16.5" customHeight="1">
      <c r="B192" s="39"/>
      <c r="C192" s="218" t="s">
        <v>394</v>
      </c>
      <c r="D192" s="218" t="s">
        <v>132</v>
      </c>
      <c r="E192" s="219" t="s">
        <v>395</v>
      </c>
      <c r="F192" s="220" t="s">
        <v>396</v>
      </c>
      <c r="G192" s="221" t="s">
        <v>177</v>
      </c>
      <c r="H192" s="222">
        <v>2</v>
      </c>
      <c r="I192" s="223"/>
      <c r="J192" s="224">
        <f>ROUND(I192*H192,2)</f>
        <v>0</v>
      </c>
      <c r="K192" s="220" t="s">
        <v>278</v>
      </c>
      <c r="L192" s="44"/>
      <c r="M192" s="225" t="s">
        <v>19</v>
      </c>
      <c r="N192" s="226" t="s">
        <v>47</v>
      </c>
      <c r="O192" s="84"/>
      <c r="P192" s="227">
        <f>O192*H192</f>
        <v>0</v>
      </c>
      <c r="Q192" s="227">
        <v>0</v>
      </c>
      <c r="R192" s="227">
        <f>Q192*H192</f>
        <v>0</v>
      </c>
      <c r="S192" s="227">
        <v>0</v>
      </c>
      <c r="T192" s="228">
        <f>S192*H192</f>
        <v>0</v>
      </c>
      <c r="AR192" s="229" t="s">
        <v>148</v>
      </c>
      <c r="AT192" s="229" t="s">
        <v>132</v>
      </c>
      <c r="AU192" s="229" t="s">
        <v>85</v>
      </c>
      <c r="AY192" s="18" t="s">
        <v>131</v>
      </c>
      <c r="BE192" s="230">
        <f>IF(N192="základní",J192,0)</f>
        <v>0</v>
      </c>
      <c r="BF192" s="230">
        <f>IF(N192="snížená",J192,0)</f>
        <v>0</v>
      </c>
      <c r="BG192" s="230">
        <f>IF(N192="zákl. přenesená",J192,0)</f>
        <v>0</v>
      </c>
      <c r="BH192" s="230">
        <f>IF(N192="sníž. přenesená",J192,0)</f>
        <v>0</v>
      </c>
      <c r="BI192" s="230">
        <f>IF(N192="nulová",J192,0)</f>
        <v>0</v>
      </c>
      <c r="BJ192" s="18" t="s">
        <v>83</v>
      </c>
      <c r="BK192" s="230">
        <f>ROUND(I192*H192,2)</f>
        <v>0</v>
      </c>
      <c r="BL192" s="18" t="s">
        <v>148</v>
      </c>
      <c r="BM192" s="229" t="s">
        <v>397</v>
      </c>
    </row>
    <row r="193" s="1" customFormat="1">
      <c r="B193" s="39"/>
      <c r="C193" s="40"/>
      <c r="D193" s="231" t="s">
        <v>267</v>
      </c>
      <c r="E193" s="40"/>
      <c r="F193" s="240" t="s">
        <v>398</v>
      </c>
      <c r="G193" s="40"/>
      <c r="H193" s="40"/>
      <c r="I193" s="146"/>
      <c r="J193" s="40"/>
      <c r="K193" s="40"/>
      <c r="L193" s="44"/>
      <c r="M193" s="233"/>
      <c r="N193" s="84"/>
      <c r="O193" s="84"/>
      <c r="P193" s="84"/>
      <c r="Q193" s="84"/>
      <c r="R193" s="84"/>
      <c r="S193" s="84"/>
      <c r="T193" s="85"/>
      <c r="AT193" s="18" t="s">
        <v>267</v>
      </c>
      <c r="AU193" s="18" t="s">
        <v>85</v>
      </c>
    </row>
    <row r="194" s="13" customFormat="1">
      <c r="B194" s="251"/>
      <c r="C194" s="252"/>
      <c r="D194" s="231" t="s">
        <v>269</v>
      </c>
      <c r="E194" s="253" t="s">
        <v>19</v>
      </c>
      <c r="F194" s="254" t="s">
        <v>240</v>
      </c>
      <c r="G194" s="252"/>
      <c r="H194" s="255">
        <v>2</v>
      </c>
      <c r="I194" s="256"/>
      <c r="J194" s="252"/>
      <c r="K194" s="252"/>
      <c r="L194" s="257"/>
      <c r="M194" s="258"/>
      <c r="N194" s="259"/>
      <c r="O194" s="259"/>
      <c r="P194" s="259"/>
      <c r="Q194" s="259"/>
      <c r="R194" s="259"/>
      <c r="S194" s="259"/>
      <c r="T194" s="260"/>
      <c r="AT194" s="261" t="s">
        <v>269</v>
      </c>
      <c r="AU194" s="261" t="s">
        <v>85</v>
      </c>
      <c r="AV194" s="13" t="s">
        <v>85</v>
      </c>
      <c r="AW194" s="13" t="s">
        <v>37</v>
      </c>
      <c r="AX194" s="13" t="s">
        <v>83</v>
      </c>
      <c r="AY194" s="261" t="s">
        <v>131</v>
      </c>
    </row>
    <row r="195" s="1" customFormat="1" ht="16.5" customHeight="1">
      <c r="B195" s="39"/>
      <c r="C195" s="218" t="s">
        <v>399</v>
      </c>
      <c r="D195" s="218" t="s">
        <v>132</v>
      </c>
      <c r="E195" s="219" t="s">
        <v>400</v>
      </c>
      <c r="F195" s="220" t="s">
        <v>401</v>
      </c>
      <c r="G195" s="221" t="s">
        <v>177</v>
      </c>
      <c r="H195" s="222">
        <v>2</v>
      </c>
      <c r="I195" s="223"/>
      <c r="J195" s="224">
        <f>ROUND(I195*H195,2)</f>
        <v>0</v>
      </c>
      <c r="K195" s="220" t="s">
        <v>278</v>
      </c>
      <c r="L195" s="44"/>
      <c r="M195" s="225" t="s">
        <v>19</v>
      </c>
      <c r="N195" s="226" t="s">
        <v>47</v>
      </c>
      <c r="O195" s="84"/>
      <c r="P195" s="227">
        <f>O195*H195</f>
        <v>0</v>
      </c>
      <c r="Q195" s="227">
        <v>0</v>
      </c>
      <c r="R195" s="227">
        <f>Q195*H195</f>
        <v>0</v>
      </c>
      <c r="S195" s="227">
        <v>0</v>
      </c>
      <c r="T195" s="228">
        <f>S195*H195</f>
        <v>0</v>
      </c>
      <c r="AR195" s="229" t="s">
        <v>148</v>
      </c>
      <c r="AT195" s="229" t="s">
        <v>132</v>
      </c>
      <c r="AU195" s="229" t="s">
        <v>85</v>
      </c>
      <c r="AY195" s="18" t="s">
        <v>131</v>
      </c>
      <c r="BE195" s="230">
        <f>IF(N195="základní",J195,0)</f>
        <v>0</v>
      </c>
      <c r="BF195" s="230">
        <f>IF(N195="snížená",J195,0)</f>
        <v>0</v>
      </c>
      <c r="BG195" s="230">
        <f>IF(N195="zákl. přenesená",J195,0)</f>
        <v>0</v>
      </c>
      <c r="BH195" s="230">
        <f>IF(N195="sníž. přenesená",J195,0)</f>
        <v>0</v>
      </c>
      <c r="BI195" s="230">
        <f>IF(N195="nulová",J195,0)</f>
        <v>0</v>
      </c>
      <c r="BJ195" s="18" t="s">
        <v>83</v>
      </c>
      <c r="BK195" s="230">
        <f>ROUND(I195*H195,2)</f>
        <v>0</v>
      </c>
      <c r="BL195" s="18" t="s">
        <v>148</v>
      </c>
      <c r="BM195" s="229" t="s">
        <v>402</v>
      </c>
    </row>
    <row r="196" s="1" customFormat="1">
      <c r="B196" s="39"/>
      <c r="C196" s="40"/>
      <c r="D196" s="231" t="s">
        <v>267</v>
      </c>
      <c r="E196" s="40"/>
      <c r="F196" s="240" t="s">
        <v>403</v>
      </c>
      <c r="G196" s="40"/>
      <c r="H196" s="40"/>
      <c r="I196" s="146"/>
      <c r="J196" s="40"/>
      <c r="K196" s="40"/>
      <c r="L196" s="44"/>
      <c r="M196" s="233"/>
      <c r="N196" s="84"/>
      <c r="O196" s="84"/>
      <c r="P196" s="84"/>
      <c r="Q196" s="84"/>
      <c r="R196" s="84"/>
      <c r="S196" s="84"/>
      <c r="T196" s="85"/>
      <c r="AT196" s="18" t="s">
        <v>267</v>
      </c>
      <c r="AU196" s="18" t="s">
        <v>85</v>
      </c>
    </row>
    <row r="197" s="13" customFormat="1">
      <c r="B197" s="251"/>
      <c r="C197" s="252"/>
      <c r="D197" s="231" t="s">
        <v>269</v>
      </c>
      <c r="E197" s="253" t="s">
        <v>19</v>
      </c>
      <c r="F197" s="254" t="s">
        <v>240</v>
      </c>
      <c r="G197" s="252"/>
      <c r="H197" s="255">
        <v>2</v>
      </c>
      <c r="I197" s="256"/>
      <c r="J197" s="252"/>
      <c r="K197" s="252"/>
      <c r="L197" s="257"/>
      <c r="M197" s="258"/>
      <c r="N197" s="259"/>
      <c r="O197" s="259"/>
      <c r="P197" s="259"/>
      <c r="Q197" s="259"/>
      <c r="R197" s="259"/>
      <c r="S197" s="259"/>
      <c r="T197" s="260"/>
      <c r="AT197" s="261" t="s">
        <v>269</v>
      </c>
      <c r="AU197" s="261" t="s">
        <v>85</v>
      </c>
      <c r="AV197" s="13" t="s">
        <v>85</v>
      </c>
      <c r="AW197" s="13" t="s">
        <v>37</v>
      </c>
      <c r="AX197" s="13" t="s">
        <v>83</v>
      </c>
      <c r="AY197" s="261" t="s">
        <v>131</v>
      </c>
    </row>
    <row r="198" s="11" customFormat="1" ht="22.8" customHeight="1">
      <c r="B198" s="204"/>
      <c r="C198" s="205"/>
      <c r="D198" s="206" t="s">
        <v>75</v>
      </c>
      <c r="E198" s="234" t="s">
        <v>404</v>
      </c>
      <c r="F198" s="234" t="s">
        <v>405</v>
      </c>
      <c r="G198" s="205"/>
      <c r="H198" s="205"/>
      <c r="I198" s="208"/>
      <c r="J198" s="235">
        <f>BK198</f>
        <v>0</v>
      </c>
      <c r="K198" s="205"/>
      <c r="L198" s="210"/>
      <c r="M198" s="211"/>
      <c r="N198" s="212"/>
      <c r="O198" s="212"/>
      <c r="P198" s="213">
        <f>SUM(P199:P220)</f>
        <v>0</v>
      </c>
      <c r="Q198" s="212"/>
      <c r="R198" s="213">
        <f>SUM(R199:R220)</f>
        <v>0</v>
      </c>
      <c r="S198" s="212"/>
      <c r="T198" s="214">
        <f>SUM(T199:T220)</f>
        <v>0.30000000000000004</v>
      </c>
      <c r="AR198" s="215" t="s">
        <v>83</v>
      </c>
      <c r="AT198" s="216" t="s">
        <v>75</v>
      </c>
      <c r="AU198" s="216" t="s">
        <v>83</v>
      </c>
      <c r="AY198" s="215" t="s">
        <v>131</v>
      </c>
      <c r="BK198" s="217">
        <f>SUM(BK199:BK220)</f>
        <v>0</v>
      </c>
    </row>
    <row r="199" s="1" customFormat="1" ht="16.5" customHeight="1">
      <c r="B199" s="39"/>
      <c r="C199" s="218" t="s">
        <v>406</v>
      </c>
      <c r="D199" s="218" t="s">
        <v>132</v>
      </c>
      <c r="E199" s="219" t="s">
        <v>407</v>
      </c>
      <c r="F199" s="220" t="s">
        <v>408</v>
      </c>
      <c r="G199" s="221" t="s">
        <v>265</v>
      </c>
      <c r="H199" s="222">
        <v>0.20000000000000001</v>
      </c>
      <c r="I199" s="223"/>
      <c r="J199" s="224">
        <f>ROUND(I199*H199,2)</f>
        <v>0</v>
      </c>
      <c r="K199" s="220" t="s">
        <v>278</v>
      </c>
      <c r="L199" s="44"/>
      <c r="M199" s="225" t="s">
        <v>19</v>
      </c>
      <c r="N199" s="226" t="s">
        <v>47</v>
      </c>
      <c r="O199" s="84"/>
      <c r="P199" s="227">
        <f>O199*H199</f>
        <v>0</v>
      </c>
      <c r="Q199" s="227">
        <v>0</v>
      </c>
      <c r="R199" s="227">
        <f>Q199*H199</f>
        <v>0</v>
      </c>
      <c r="S199" s="227">
        <v>1.5</v>
      </c>
      <c r="T199" s="228">
        <f>S199*H199</f>
        <v>0.30000000000000004</v>
      </c>
      <c r="AR199" s="229" t="s">
        <v>148</v>
      </c>
      <c r="AT199" s="229" t="s">
        <v>132</v>
      </c>
      <c r="AU199" s="229" t="s">
        <v>85</v>
      </c>
      <c r="AY199" s="18" t="s">
        <v>131</v>
      </c>
      <c r="BE199" s="230">
        <f>IF(N199="základní",J199,0)</f>
        <v>0</v>
      </c>
      <c r="BF199" s="230">
        <f>IF(N199="snížená",J199,0)</f>
        <v>0</v>
      </c>
      <c r="BG199" s="230">
        <f>IF(N199="zákl. přenesená",J199,0)</f>
        <v>0</v>
      </c>
      <c r="BH199" s="230">
        <f>IF(N199="sníž. přenesená",J199,0)</f>
        <v>0</v>
      </c>
      <c r="BI199" s="230">
        <f>IF(N199="nulová",J199,0)</f>
        <v>0</v>
      </c>
      <c r="BJ199" s="18" t="s">
        <v>83</v>
      </c>
      <c r="BK199" s="230">
        <f>ROUND(I199*H199,2)</f>
        <v>0</v>
      </c>
      <c r="BL199" s="18" t="s">
        <v>148</v>
      </c>
      <c r="BM199" s="229" t="s">
        <v>409</v>
      </c>
    </row>
    <row r="200" s="1" customFormat="1">
      <c r="B200" s="39"/>
      <c r="C200" s="40"/>
      <c r="D200" s="231" t="s">
        <v>267</v>
      </c>
      <c r="E200" s="40"/>
      <c r="F200" s="240" t="s">
        <v>410</v>
      </c>
      <c r="G200" s="40"/>
      <c r="H200" s="40"/>
      <c r="I200" s="146"/>
      <c r="J200" s="40"/>
      <c r="K200" s="40"/>
      <c r="L200" s="44"/>
      <c r="M200" s="233"/>
      <c r="N200" s="84"/>
      <c r="O200" s="84"/>
      <c r="P200" s="84"/>
      <c r="Q200" s="84"/>
      <c r="R200" s="84"/>
      <c r="S200" s="84"/>
      <c r="T200" s="85"/>
      <c r="AT200" s="18" t="s">
        <v>267</v>
      </c>
      <c r="AU200" s="18" t="s">
        <v>85</v>
      </c>
    </row>
    <row r="201" s="1" customFormat="1">
      <c r="B201" s="39"/>
      <c r="C201" s="40"/>
      <c r="D201" s="231" t="s">
        <v>281</v>
      </c>
      <c r="E201" s="40"/>
      <c r="F201" s="232" t="s">
        <v>411</v>
      </c>
      <c r="G201" s="40"/>
      <c r="H201" s="40"/>
      <c r="I201" s="146"/>
      <c r="J201" s="40"/>
      <c r="K201" s="40"/>
      <c r="L201" s="44"/>
      <c r="M201" s="233"/>
      <c r="N201" s="84"/>
      <c r="O201" s="84"/>
      <c r="P201" s="84"/>
      <c r="Q201" s="84"/>
      <c r="R201" s="84"/>
      <c r="S201" s="84"/>
      <c r="T201" s="85"/>
      <c r="AT201" s="18" t="s">
        <v>281</v>
      </c>
      <c r="AU201" s="18" t="s">
        <v>85</v>
      </c>
    </row>
    <row r="202" s="12" customFormat="1">
      <c r="B202" s="241"/>
      <c r="C202" s="242"/>
      <c r="D202" s="231" t="s">
        <v>269</v>
      </c>
      <c r="E202" s="243" t="s">
        <v>19</v>
      </c>
      <c r="F202" s="244" t="s">
        <v>412</v>
      </c>
      <c r="G202" s="242"/>
      <c r="H202" s="243" t="s">
        <v>19</v>
      </c>
      <c r="I202" s="245"/>
      <c r="J202" s="242"/>
      <c r="K202" s="242"/>
      <c r="L202" s="246"/>
      <c r="M202" s="247"/>
      <c r="N202" s="248"/>
      <c r="O202" s="248"/>
      <c r="P202" s="248"/>
      <c r="Q202" s="248"/>
      <c r="R202" s="248"/>
      <c r="S202" s="248"/>
      <c r="T202" s="249"/>
      <c r="AT202" s="250" t="s">
        <v>269</v>
      </c>
      <c r="AU202" s="250" t="s">
        <v>85</v>
      </c>
      <c r="AV202" s="12" t="s">
        <v>83</v>
      </c>
      <c r="AW202" s="12" t="s">
        <v>37</v>
      </c>
      <c r="AX202" s="12" t="s">
        <v>76</v>
      </c>
      <c r="AY202" s="250" t="s">
        <v>131</v>
      </c>
    </row>
    <row r="203" s="13" customFormat="1">
      <c r="B203" s="251"/>
      <c r="C203" s="252"/>
      <c r="D203" s="231" t="s">
        <v>269</v>
      </c>
      <c r="E203" s="253" t="s">
        <v>19</v>
      </c>
      <c r="F203" s="254" t="s">
        <v>413</v>
      </c>
      <c r="G203" s="252"/>
      <c r="H203" s="255">
        <v>0.20000000000000001</v>
      </c>
      <c r="I203" s="256"/>
      <c r="J203" s="252"/>
      <c r="K203" s="252"/>
      <c r="L203" s="257"/>
      <c r="M203" s="258"/>
      <c r="N203" s="259"/>
      <c r="O203" s="259"/>
      <c r="P203" s="259"/>
      <c r="Q203" s="259"/>
      <c r="R203" s="259"/>
      <c r="S203" s="259"/>
      <c r="T203" s="260"/>
      <c r="AT203" s="261" t="s">
        <v>269</v>
      </c>
      <c r="AU203" s="261" t="s">
        <v>85</v>
      </c>
      <c r="AV203" s="13" t="s">
        <v>85</v>
      </c>
      <c r="AW203" s="13" t="s">
        <v>37</v>
      </c>
      <c r="AX203" s="13" t="s">
        <v>83</v>
      </c>
      <c r="AY203" s="261" t="s">
        <v>131</v>
      </c>
    </row>
    <row r="204" s="1" customFormat="1" ht="16.5" customHeight="1">
      <c r="B204" s="39"/>
      <c r="C204" s="218" t="s">
        <v>414</v>
      </c>
      <c r="D204" s="218" t="s">
        <v>132</v>
      </c>
      <c r="E204" s="219" t="s">
        <v>415</v>
      </c>
      <c r="F204" s="220" t="s">
        <v>416</v>
      </c>
      <c r="G204" s="221" t="s">
        <v>265</v>
      </c>
      <c r="H204" s="222">
        <v>0.20000000000000001</v>
      </c>
      <c r="I204" s="223"/>
      <c r="J204" s="224">
        <f>ROUND(I204*H204,2)</f>
        <v>0</v>
      </c>
      <c r="K204" s="220" t="s">
        <v>278</v>
      </c>
      <c r="L204" s="44"/>
      <c r="M204" s="225" t="s">
        <v>19</v>
      </c>
      <c r="N204" s="226" t="s">
        <v>47</v>
      </c>
      <c r="O204" s="84"/>
      <c r="P204" s="227">
        <f>O204*H204</f>
        <v>0</v>
      </c>
      <c r="Q204" s="227">
        <v>0</v>
      </c>
      <c r="R204" s="227">
        <f>Q204*H204</f>
        <v>0</v>
      </c>
      <c r="S204" s="227">
        <v>0</v>
      </c>
      <c r="T204" s="228">
        <f>S204*H204</f>
        <v>0</v>
      </c>
      <c r="AR204" s="229" t="s">
        <v>148</v>
      </c>
      <c r="AT204" s="229" t="s">
        <v>132</v>
      </c>
      <c r="AU204" s="229" t="s">
        <v>85</v>
      </c>
      <c r="AY204" s="18" t="s">
        <v>131</v>
      </c>
      <c r="BE204" s="230">
        <f>IF(N204="základní",J204,0)</f>
        <v>0</v>
      </c>
      <c r="BF204" s="230">
        <f>IF(N204="snížená",J204,0)</f>
        <v>0</v>
      </c>
      <c r="BG204" s="230">
        <f>IF(N204="zákl. přenesená",J204,0)</f>
        <v>0</v>
      </c>
      <c r="BH204" s="230">
        <f>IF(N204="sníž. přenesená",J204,0)</f>
        <v>0</v>
      </c>
      <c r="BI204" s="230">
        <f>IF(N204="nulová",J204,0)</f>
        <v>0</v>
      </c>
      <c r="BJ204" s="18" t="s">
        <v>83</v>
      </c>
      <c r="BK204" s="230">
        <f>ROUND(I204*H204,2)</f>
        <v>0</v>
      </c>
      <c r="BL204" s="18" t="s">
        <v>148</v>
      </c>
      <c r="BM204" s="229" t="s">
        <v>417</v>
      </c>
    </row>
    <row r="205" s="1" customFormat="1">
      <c r="B205" s="39"/>
      <c r="C205" s="40"/>
      <c r="D205" s="231" t="s">
        <v>267</v>
      </c>
      <c r="E205" s="40"/>
      <c r="F205" s="240" t="s">
        <v>418</v>
      </c>
      <c r="G205" s="40"/>
      <c r="H205" s="40"/>
      <c r="I205" s="146"/>
      <c r="J205" s="40"/>
      <c r="K205" s="40"/>
      <c r="L205" s="44"/>
      <c r="M205" s="233"/>
      <c r="N205" s="84"/>
      <c r="O205" s="84"/>
      <c r="P205" s="84"/>
      <c r="Q205" s="84"/>
      <c r="R205" s="84"/>
      <c r="S205" s="84"/>
      <c r="T205" s="85"/>
      <c r="AT205" s="18" t="s">
        <v>267</v>
      </c>
      <c r="AU205" s="18" t="s">
        <v>85</v>
      </c>
    </row>
    <row r="206" s="1" customFormat="1">
      <c r="B206" s="39"/>
      <c r="C206" s="40"/>
      <c r="D206" s="231" t="s">
        <v>281</v>
      </c>
      <c r="E206" s="40"/>
      <c r="F206" s="232" t="s">
        <v>411</v>
      </c>
      <c r="G206" s="40"/>
      <c r="H206" s="40"/>
      <c r="I206" s="146"/>
      <c r="J206" s="40"/>
      <c r="K206" s="40"/>
      <c r="L206" s="44"/>
      <c r="M206" s="233"/>
      <c r="N206" s="84"/>
      <c r="O206" s="84"/>
      <c r="P206" s="84"/>
      <c r="Q206" s="84"/>
      <c r="R206" s="84"/>
      <c r="S206" s="84"/>
      <c r="T206" s="85"/>
      <c r="AT206" s="18" t="s">
        <v>281</v>
      </c>
      <c r="AU206" s="18" t="s">
        <v>85</v>
      </c>
    </row>
    <row r="207" s="1" customFormat="1" ht="16.5" customHeight="1">
      <c r="B207" s="39"/>
      <c r="C207" s="218" t="s">
        <v>419</v>
      </c>
      <c r="D207" s="218" t="s">
        <v>132</v>
      </c>
      <c r="E207" s="219" t="s">
        <v>420</v>
      </c>
      <c r="F207" s="220" t="s">
        <v>421</v>
      </c>
      <c r="G207" s="221" t="s">
        <v>422</v>
      </c>
      <c r="H207" s="222">
        <v>4.1280000000000001</v>
      </c>
      <c r="I207" s="223"/>
      <c r="J207" s="224">
        <f>ROUND(I207*H207,2)</f>
        <v>0</v>
      </c>
      <c r="K207" s="220" t="s">
        <v>278</v>
      </c>
      <c r="L207" s="44"/>
      <c r="M207" s="225" t="s">
        <v>19</v>
      </c>
      <c r="N207" s="226" t="s">
        <v>47</v>
      </c>
      <c r="O207" s="84"/>
      <c r="P207" s="227">
        <f>O207*H207</f>
        <v>0</v>
      </c>
      <c r="Q207" s="227">
        <v>0</v>
      </c>
      <c r="R207" s="227">
        <f>Q207*H207</f>
        <v>0</v>
      </c>
      <c r="S207" s="227">
        <v>0</v>
      </c>
      <c r="T207" s="228">
        <f>S207*H207</f>
        <v>0</v>
      </c>
      <c r="AR207" s="229" t="s">
        <v>148</v>
      </c>
      <c r="AT207" s="229" t="s">
        <v>132</v>
      </c>
      <c r="AU207" s="229" t="s">
        <v>85</v>
      </c>
      <c r="AY207" s="18" t="s">
        <v>131</v>
      </c>
      <c r="BE207" s="230">
        <f>IF(N207="základní",J207,0)</f>
        <v>0</v>
      </c>
      <c r="BF207" s="230">
        <f>IF(N207="snížená",J207,0)</f>
        <v>0</v>
      </c>
      <c r="BG207" s="230">
        <f>IF(N207="zákl. přenesená",J207,0)</f>
        <v>0</v>
      </c>
      <c r="BH207" s="230">
        <f>IF(N207="sníž. přenesená",J207,0)</f>
        <v>0</v>
      </c>
      <c r="BI207" s="230">
        <f>IF(N207="nulová",J207,0)</f>
        <v>0</v>
      </c>
      <c r="BJ207" s="18" t="s">
        <v>83</v>
      </c>
      <c r="BK207" s="230">
        <f>ROUND(I207*H207,2)</f>
        <v>0</v>
      </c>
      <c r="BL207" s="18" t="s">
        <v>148</v>
      </c>
      <c r="BM207" s="229" t="s">
        <v>423</v>
      </c>
    </row>
    <row r="208" s="1" customFormat="1">
      <c r="B208" s="39"/>
      <c r="C208" s="40"/>
      <c r="D208" s="231" t="s">
        <v>267</v>
      </c>
      <c r="E208" s="40"/>
      <c r="F208" s="240" t="s">
        <v>424</v>
      </c>
      <c r="G208" s="40"/>
      <c r="H208" s="40"/>
      <c r="I208" s="146"/>
      <c r="J208" s="40"/>
      <c r="K208" s="40"/>
      <c r="L208" s="44"/>
      <c r="M208" s="233"/>
      <c r="N208" s="84"/>
      <c r="O208" s="84"/>
      <c r="P208" s="84"/>
      <c r="Q208" s="84"/>
      <c r="R208" s="84"/>
      <c r="S208" s="84"/>
      <c r="T208" s="85"/>
      <c r="AT208" s="18" t="s">
        <v>267</v>
      </c>
      <c r="AU208" s="18" t="s">
        <v>85</v>
      </c>
    </row>
    <row r="209" s="1" customFormat="1">
      <c r="B209" s="39"/>
      <c r="C209" s="40"/>
      <c r="D209" s="231" t="s">
        <v>281</v>
      </c>
      <c r="E209" s="40"/>
      <c r="F209" s="232" t="s">
        <v>425</v>
      </c>
      <c r="G209" s="40"/>
      <c r="H209" s="40"/>
      <c r="I209" s="146"/>
      <c r="J209" s="40"/>
      <c r="K209" s="40"/>
      <c r="L209" s="44"/>
      <c r="M209" s="233"/>
      <c r="N209" s="84"/>
      <c r="O209" s="84"/>
      <c r="P209" s="84"/>
      <c r="Q209" s="84"/>
      <c r="R209" s="84"/>
      <c r="S209" s="84"/>
      <c r="T209" s="85"/>
      <c r="AT209" s="18" t="s">
        <v>281</v>
      </c>
      <c r="AU209" s="18" t="s">
        <v>85</v>
      </c>
    </row>
    <row r="210" s="1" customFormat="1" ht="16.5" customHeight="1">
      <c r="B210" s="39"/>
      <c r="C210" s="218" t="s">
        <v>426</v>
      </c>
      <c r="D210" s="218" t="s">
        <v>132</v>
      </c>
      <c r="E210" s="219" t="s">
        <v>427</v>
      </c>
      <c r="F210" s="220" t="s">
        <v>428</v>
      </c>
      <c r="G210" s="221" t="s">
        <v>422</v>
      </c>
      <c r="H210" s="222">
        <v>20.640000000000001</v>
      </c>
      <c r="I210" s="223"/>
      <c r="J210" s="224">
        <f>ROUND(I210*H210,2)</f>
        <v>0</v>
      </c>
      <c r="K210" s="220" t="s">
        <v>278</v>
      </c>
      <c r="L210" s="44"/>
      <c r="M210" s="225" t="s">
        <v>19</v>
      </c>
      <c r="N210" s="226" t="s">
        <v>47</v>
      </c>
      <c r="O210" s="84"/>
      <c r="P210" s="227">
        <f>O210*H210</f>
        <v>0</v>
      </c>
      <c r="Q210" s="227">
        <v>0</v>
      </c>
      <c r="R210" s="227">
        <f>Q210*H210</f>
        <v>0</v>
      </c>
      <c r="S210" s="227">
        <v>0</v>
      </c>
      <c r="T210" s="228">
        <f>S210*H210</f>
        <v>0</v>
      </c>
      <c r="AR210" s="229" t="s">
        <v>148</v>
      </c>
      <c r="AT210" s="229" t="s">
        <v>132</v>
      </c>
      <c r="AU210" s="229" t="s">
        <v>85</v>
      </c>
      <c r="AY210" s="18" t="s">
        <v>131</v>
      </c>
      <c r="BE210" s="230">
        <f>IF(N210="základní",J210,0)</f>
        <v>0</v>
      </c>
      <c r="BF210" s="230">
        <f>IF(N210="snížená",J210,0)</f>
        <v>0</v>
      </c>
      <c r="BG210" s="230">
        <f>IF(N210="zákl. přenesená",J210,0)</f>
        <v>0</v>
      </c>
      <c r="BH210" s="230">
        <f>IF(N210="sníž. přenesená",J210,0)</f>
        <v>0</v>
      </c>
      <c r="BI210" s="230">
        <f>IF(N210="nulová",J210,0)</f>
        <v>0</v>
      </c>
      <c r="BJ210" s="18" t="s">
        <v>83</v>
      </c>
      <c r="BK210" s="230">
        <f>ROUND(I210*H210,2)</f>
        <v>0</v>
      </c>
      <c r="BL210" s="18" t="s">
        <v>148</v>
      </c>
      <c r="BM210" s="229" t="s">
        <v>429</v>
      </c>
    </row>
    <row r="211" s="1" customFormat="1">
      <c r="B211" s="39"/>
      <c r="C211" s="40"/>
      <c r="D211" s="231" t="s">
        <v>267</v>
      </c>
      <c r="E211" s="40"/>
      <c r="F211" s="240" t="s">
        <v>430</v>
      </c>
      <c r="G211" s="40"/>
      <c r="H211" s="40"/>
      <c r="I211" s="146"/>
      <c r="J211" s="40"/>
      <c r="K211" s="40"/>
      <c r="L211" s="44"/>
      <c r="M211" s="233"/>
      <c r="N211" s="84"/>
      <c r="O211" s="84"/>
      <c r="P211" s="84"/>
      <c r="Q211" s="84"/>
      <c r="R211" s="84"/>
      <c r="S211" s="84"/>
      <c r="T211" s="85"/>
      <c r="AT211" s="18" t="s">
        <v>267</v>
      </c>
      <c r="AU211" s="18" t="s">
        <v>85</v>
      </c>
    </row>
    <row r="212" s="1" customFormat="1">
      <c r="B212" s="39"/>
      <c r="C212" s="40"/>
      <c r="D212" s="231" t="s">
        <v>281</v>
      </c>
      <c r="E212" s="40"/>
      <c r="F212" s="232" t="s">
        <v>425</v>
      </c>
      <c r="G212" s="40"/>
      <c r="H212" s="40"/>
      <c r="I212" s="146"/>
      <c r="J212" s="40"/>
      <c r="K212" s="40"/>
      <c r="L212" s="44"/>
      <c r="M212" s="233"/>
      <c r="N212" s="84"/>
      <c r="O212" s="84"/>
      <c r="P212" s="84"/>
      <c r="Q212" s="84"/>
      <c r="R212" s="84"/>
      <c r="S212" s="84"/>
      <c r="T212" s="85"/>
      <c r="AT212" s="18" t="s">
        <v>281</v>
      </c>
      <c r="AU212" s="18" t="s">
        <v>85</v>
      </c>
    </row>
    <row r="213" s="1" customFormat="1">
      <c r="B213" s="39"/>
      <c r="C213" s="40"/>
      <c r="D213" s="231" t="s">
        <v>138</v>
      </c>
      <c r="E213" s="40"/>
      <c r="F213" s="232" t="s">
        <v>431</v>
      </c>
      <c r="G213" s="40"/>
      <c r="H213" s="40"/>
      <c r="I213" s="146"/>
      <c r="J213" s="40"/>
      <c r="K213" s="40"/>
      <c r="L213" s="44"/>
      <c r="M213" s="233"/>
      <c r="N213" s="84"/>
      <c r="O213" s="84"/>
      <c r="P213" s="84"/>
      <c r="Q213" s="84"/>
      <c r="R213" s="84"/>
      <c r="S213" s="84"/>
      <c r="T213" s="85"/>
      <c r="AT213" s="18" t="s">
        <v>138</v>
      </c>
      <c r="AU213" s="18" t="s">
        <v>85</v>
      </c>
    </row>
    <row r="214" s="13" customFormat="1">
      <c r="B214" s="251"/>
      <c r="C214" s="252"/>
      <c r="D214" s="231" t="s">
        <v>269</v>
      </c>
      <c r="E214" s="252"/>
      <c r="F214" s="254" t="s">
        <v>432</v>
      </c>
      <c r="G214" s="252"/>
      <c r="H214" s="255">
        <v>20.640000000000001</v>
      </c>
      <c r="I214" s="256"/>
      <c r="J214" s="252"/>
      <c r="K214" s="252"/>
      <c r="L214" s="257"/>
      <c r="M214" s="258"/>
      <c r="N214" s="259"/>
      <c r="O214" s="259"/>
      <c r="P214" s="259"/>
      <c r="Q214" s="259"/>
      <c r="R214" s="259"/>
      <c r="S214" s="259"/>
      <c r="T214" s="260"/>
      <c r="AT214" s="261" t="s">
        <v>269</v>
      </c>
      <c r="AU214" s="261" t="s">
        <v>85</v>
      </c>
      <c r="AV214" s="13" t="s">
        <v>85</v>
      </c>
      <c r="AW214" s="13" t="s">
        <v>4</v>
      </c>
      <c r="AX214" s="13" t="s">
        <v>83</v>
      </c>
      <c r="AY214" s="261" t="s">
        <v>131</v>
      </c>
    </row>
    <row r="215" s="1" customFormat="1" ht="24" customHeight="1">
      <c r="B215" s="39"/>
      <c r="C215" s="218" t="s">
        <v>433</v>
      </c>
      <c r="D215" s="218" t="s">
        <v>132</v>
      </c>
      <c r="E215" s="219" t="s">
        <v>434</v>
      </c>
      <c r="F215" s="220" t="s">
        <v>435</v>
      </c>
      <c r="G215" s="221" t="s">
        <v>422</v>
      </c>
      <c r="H215" s="222">
        <v>3.3300000000000001</v>
      </c>
      <c r="I215" s="223"/>
      <c r="J215" s="224">
        <f>ROUND(I215*H215,2)</f>
        <v>0</v>
      </c>
      <c r="K215" s="220" t="s">
        <v>19</v>
      </c>
      <c r="L215" s="44"/>
      <c r="M215" s="225" t="s">
        <v>19</v>
      </c>
      <c r="N215" s="226" t="s">
        <v>47</v>
      </c>
      <c r="O215" s="84"/>
      <c r="P215" s="227">
        <f>O215*H215</f>
        <v>0</v>
      </c>
      <c r="Q215" s="227">
        <v>0</v>
      </c>
      <c r="R215" s="227">
        <f>Q215*H215</f>
        <v>0</v>
      </c>
      <c r="S215" s="227">
        <v>0</v>
      </c>
      <c r="T215" s="228">
        <f>S215*H215</f>
        <v>0</v>
      </c>
      <c r="AR215" s="229" t="s">
        <v>148</v>
      </c>
      <c r="AT215" s="229" t="s">
        <v>132</v>
      </c>
      <c r="AU215" s="229" t="s">
        <v>85</v>
      </c>
      <c r="AY215" s="18" t="s">
        <v>131</v>
      </c>
      <c r="BE215" s="230">
        <f>IF(N215="základní",J215,0)</f>
        <v>0</v>
      </c>
      <c r="BF215" s="230">
        <f>IF(N215="snížená",J215,0)</f>
        <v>0</v>
      </c>
      <c r="BG215" s="230">
        <f>IF(N215="zákl. přenesená",J215,0)</f>
        <v>0</v>
      </c>
      <c r="BH215" s="230">
        <f>IF(N215="sníž. přenesená",J215,0)</f>
        <v>0</v>
      </c>
      <c r="BI215" s="230">
        <f>IF(N215="nulová",J215,0)</f>
        <v>0</v>
      </c>
      <c r="BJ215" s="18" t="s">
        <v>83</v>
      </c>
      <c r="BK215" s="230">
        <f>ROUND(I215*H215,2)</f>
        <v>0</v>
      </c>
      <c r="BL215" s="18" t="s">
        <v>148</v>
      </c>
      <c r="BM215" s="229" t="s">
        <v>436</v>
      </c>
    </row>
    <row r="216" s="1" customFormat="1">
      <c r="B216" s="39"/>
      <c r="C216" s="40"/>
      <c r="D216" s="231" t="s">
        <v>267</v>
      </c>
      <c r="E216" s="40"/>
      <c r="F216" s="240" t="s">
        <v>437</v>
      </c>
      <c r="G216" s="40"/>
      <c r="H216" s="40"/>
      <c r="I216" s="146"/>
      <c r="J216" s="40"/>
      <c r="K216" s="40"/>
      <c r="L216" s="44"/>
      <c r="M216" s="233"/>
      <c r="N216" s="84"/>
      <c r="O216" s="84"/>
      <c r="P216" s="84"/>
      <c r="Q216" s="84"/>
      <c r="R216" s="84"/>
      <c r="S216" s="84"/>
      <c r="T216" s="85"/>
      <c r="AT216" s="18" t="s">
        <v>267</v>
      </c>
      <c r="AU216" s="18" t="s">
        <v>85</v>
      </c>
    </row>
    <row r="217" s="1" customFormat="1">
      <c r="B217" s="39"/>
      <c r="C217" s="40"/>
      <c r="D217" s="231" t="s">
        <v>138</v>
      </c>
      <c r="E217" s="40"/>
      <c r="F217" s="232" t="s">
        <v>438</v>
      </c>
      <c r="G217" s="40"/>
      <c r="H217" s="40"/>
      <c r="I217" s="146"/>
      <c r="J217" s="40"/>
      <c r="K217" s="40"/>
      <c r="L217" s="44"/>
      <c r="M217" s="233"/>
      <c r="N217" s="84"/>
      <c r="O217" s="84"/>
      <c r="P217" s="84"/>
      <c r="Q217" s="84"/>
      <c r="R217" s="84"/>
      <c r="S217" s="84"/>
      <c r="T217" s="85"/>
      <c r="AT217" s="18" t="s">
        <v>138</v>
      </c>
      <c r="AU217" s="18" t="s">
        <v>85</v>
      </c>
    </row>
    <row r="218" s="1" customFormat="1" ht="16.5" customHeight="1">
      <c r="B218" s="39"/>
      <c r="C218" s="218" t="s">
        <v>439</v>
      </c>
      <c r="D218" s="218" t="s">
        <v>132</v>
      </c>
      <c r="E218" s="219" t="s">
        <v>440</v>
      </c>
      <c r="F218" s="220" t="s">
        <v>441</v>
      </c>
      <c r="G218" s="221" t="s">
        <v>230</v>
      </c>
      <c r="H218" s="222">
        <v>-798</v>
      </c>
      <c r="I218" s="223"/>
      <c r="J218" s="224">
        <f>ROUND(I218*H218,2)</f>
        <v>0</v>
      </c>
      <c r="K218" s="220" t="s">
        <v>19</v>
      </c>
      <c r="L218" s="44"/>
      <c r="M218" s="225" t="s">
        <v>19</v>
      </c>
      <c r="N218" s="226" t="s">
        <v>47</v>
      </c>
      <c r="O218" s="84"/>
      <c r="P218" s="227">
        <f>O218*H218</f>
        <v>0</v>
      </c>
      <c r="Q218" s="227">
        <v>0</v>
      </c>
      <c r="R218" s="227">
        <f>Q218*H218</f>
        <v>0</v>
      </c>
      <c r="S218" s="227">
        <v>0</v>
      </c>
      <c r="T218" s="228">
        <f>S218*H218</f>
        <v>0</v>
      </c>
      <c r="AR218" s="229" t="s">
        <v>148</v>
      </c>
      <c r="AT218" s="229" t="s">
        <v>132</v>
      </c>
      <c r="AU218" s="229" t="s">
        <v>85</v>
      </c>
      <c r="AY218" s="18" t="s">
        <v>131</v>
      </c>
      <c r="BE218" s="230">
        <f>IF(N218="základní",J218,0)</f>
        <v>0</v>
      </c>
      <c r="BF218" s="230">
        <f>IF(N218="snížená",J218,0)</f>
        <v>0</v>
      </c>
      <c r="BG218" s="230">
        <f>IF(N218="zákl. přenesená",J218,0)</f>
        <v>0</v>
      </c>
      <c r="BH218" s="230">
        <f>IF(N218="sníž. přenesená",J218,0)</f>
        <v>0</v>
      </c>
      <c r="BI218" s="230">
        <f>IF(N218="nulová",J218,0)</f>
        <v>0</v>
      </c>
      <c r="BJ218" s="18" t="s">
        <v>83</v>
      </c>
      <c r="BK218" s="230">
        <f>ROUND(I218*H218,2)</f>
        <v>0</v>
      </c>
      <c r="BL218" s="18" t="s">
        <v>148</v>
      </c>
      <c r="BM218" s="229" t="s">
        <v>442</v>
      </c>
    </row>
    <row r="219" s="1" customFormat="1">
      <c r="B219" s="39"/>
      <c r="C219" s="40"/>
      <c r="D219" s="231" t="s">
        <v>267</v>
      </c>
      <c r="E219" s="40"/>
      <c r="F219" s="240" t="s">
        <v>441</v>
      </c>
      <c r="G219" s="40"/>
      <c r="H219" s="40"/>
      <c r="I219" s="146"/>
      <c r="J219" s="40"/>
      <c r="K219" s="40"/>
      <c r="L219" s="44"/>
      <c r="M219" s="233"/>
      <c r="N219" s="84"/>
      <c r="O219" s="84"/>
      <c r="P219" s="84"/>
      <c r="Q219" s="84"/>
      <c r="R219" s="84"/>
      <c r="S219" s="84"/>
      <c r="T219" s="85"/>
      <c r="AT219" s="18" t="s">
        <v>267</v>
      </c>
      <c r="AU219" s="18" t="s">
        <v>85</v>
      </c>
    </row>
    <row r="220" s="13" customFormat="1">
      <c r="B220" s="251"/>
      <c r="C220" s="252"/>
      <c r="D220" s="231" t="s">
        <v>269</v>
      </c>
      <c r="E220" s="253" t="s">
        <v>19</v>
      </c>
      <c r="F220" s="254" t="s">
        <v>443</v>
      </c>
      <c r="G220" s="252"/>
      <c r="H220" s="255">
        <v>-798</v>
      </c>
      <c r="I220" s="256"/>
      <c r="J220" s="252"/>
      <c r="K220" s="252"/>
      <c r="L220" s="257"/>
      <c r="M220" s="258"/>
      <c r="N220" s="259"/>
      <c r="O220" s="259"/>
      <c r="P220" s="259"/>
      <c r="Q220" s="259"/>
      <c r="R220" s="259"/>
      <c r="S220" s="259"/>
      <c r="T220" s="260"/>
      <c r="AT220" s="261" t="s">
        <v>269</v>
      </c>
      <c r="AU220" s="261" t="s">
        <v>85</v>
      </c>
      <c r="AV220" s="13" t="s">
        <v>85</v>
      </c>
      <c r="AW220" s="13" t="s">
        <v>37</v>
      </c>
      <c r="AX220" s="13" t="s">
        <v>83</v>
      </c>
      <c r="AY220" s="261" t="s">
        <v>131</v>
      </c>
    </row>
    <row r="221" s="11" customFormat="1" ht="22.8" customHeight="1">
      <c r="B221" s="204"/>
      <c r="C221" s="205"/>
      <c r="D221" s="206" t="s">
        <v>75</v>
      </c>
      <c r="E221" s="234" t="s">
        <v>444</v>
      </c>
      <c r="F221" s="234" t="s">
        <v>445</v>
      </c>
      <c r="G221" s="205"/>
      <c r="H221" s="205"/>
      <c r="I221" s="208"/>
      <c r="J221" s="235">
        <f>BK221</f>
        <v>0</v>
      </c>
      <c r="K221" s="205"/>
      <c r="L221" s="210"/>
      <c r="M221" s="211"/>
      <c r="N221" s="212"/>
      <c r="O221" s="212"/>
      <c r="P221" s="213">
        <f>SUM(P222:P223)</f>
        <v>0</v>
      </c>
      <c r="Q221" s="212"/>
      <c r="R221" s="213">
        <f>SUM(R222:R223)</f>
        <v>0</v>
      </c>
      <c r="S221" s="212"/>
      <c r="T221" s="214">
        <f>SUM(T222:T223)</f>
        <v>0</v>
      </c>
      <c r="AR221" s="215" t="s">
        <v>83</v>
      </c>
      <c r="AT221" s="216" t="s">
        <v>75</v>
      </c>
      <c r="AU221" s="216" t="s">
        <v>83</v>
      </c>
      <c r="AY221" s="215" t="s">
        <v>131</v>
      </c>
      <c r="BK221" s="217">
        <f>SUM(BK222:BK223)</f>
        <v>0</v>
      </c>
    </row>
    <row r="222" s="1" customFormat="1" ht="16.5" customHeight="1">
      <c r="B222" s="39"/>
      <c r="C222" s="218" t="s">
        <v>446</v>
      </c>
      <c r="D222" s="218" t="s">
        <v>132</v>
      </c>
      <c r="E222" s="219" t="s">
        <v>447</v>
      </c>
      <c r="F222" s="220" t="s">
        <v>448</v>
      </c>
      <c r="G222" s="221" t="s">
        <v>422</v>
      </c>
      <c r="H222" s="222">
        <v>0.17399999999999999</v>
      </c>
      <c r="I222" s="223"/>
      <c r="J222" s="224">
        <f>ROUND(I222*H222,2)</f>
        <v>0</v>
      </c>
      <c r="K222" s="220" t="s">
        <v>278</v>
      </c>
      <c r="L222" s="44"/>
      <c r="M222" s="225" t="s">
        <v>19</v>
      </c>
      <c r="N222" s="226" t="s">
        <v>47</v>
      </c>
      <c r="O222" s="84"/>
      <c r="P222" s="227">
        <f>O222*H222</f>
        <v>0</v>
      </c>
      <c r="Q222" s="227">
        <v>0</v>
      </c>
      <c r="R222" s="227">
        <f>Q222*H222</f>
        <v>0</v>
      </c>
      <c r="S222" s="227">
        <v>0</v>
      </c>
      <c r="T222" s="228">
        <f>S222*H222</f>
        <v>0</v>
      </c>
      <c r="AR222" s="229" t="s">
        <v>148</v>
      </c>
      <c r="AT222" s="229" t="s">
        <v>132</v>
      </c>
      <c r="AU222" s="229" t="s">
        <v>85</v>
      </c>
      <c r="AY222" s="18" t="s">
        <v>131</v>
      </c>
      <c r="BE222" s="230">
        <f>IF(N222="základní",J222,0)</f>
        <v>0</v>
      </c>
      <c r="BF222" s="230">
        <f>IF(N222="snížená",J222,0)</f>
        <v>0</v>
      </c>
      <c r="BG222" s="230">
        <f>IF(N222="zákl. přenesená",J222,0)</f>
        <v>0</v>
      </c>
      <c r="BH222" s="230">
        <f>IF(N222="sníž. přenesená",J222,0)</f>
        <v>0</v>
      </c>
      <c r="BI222" s="230">
        <f>IF(N222="nulová",J222,0)</f>
        <v>0</v>
      </c>
      <c r="BJ222" s="18" t="s">
        <v>83</v>
      </c>
      <c r="BK222" s="230">
        <f>ROUND(I222*H222,2)</f>
        <v>0</v>
      </c>
      <c r="BL222" s="18" t="s">
        <v>148</v>
      </c>
      <c r="BM222" s="229" t="s">
        <v>449</v>
      </c>
    </row>
    <row r="223" s="1" customFormat="1">
      <c r="B223" s="39"/>
      <c r="C223" s="40"/>
      <c r="D223" s="231" t="s">
        <v>267</v>
      </c>
      <c r="E223" s="40"/>
      <c r="F223" s="240" t="s">
        <v>450</v>
      </c>
      <c r="G223" s="40"/>
      <c r="H223" s="40"/>
      <c r="I223" s="146"/>
      <c r="J223" s="40"/>
      <c r="K223" s="40"/>
      <c r="L223" s="44"/>
      <c r="M223" s="233"/>
      <c r="N223" s="84"/>
      <c r="O223" s="84"/>
      <c r="P223" s="84"/>
      <c r="Q223" s="84"/>
      <c r="R223" s="84"/>
      <c r="S223" s="84"/>
      <c r="T223" s="85"/>
      <c r="AT223" s="18" t="s">
        <v>267</v>
      </c>
      <c r="AU223" s="18" t="s">
        <v>85</v>
      </c>
    </row>
    <row r="224" s="11" customFormat="1" ht="25.92" customHeight="1">
      <c r="B224" s="204"/>
      <c r="C224" s="205"/>
      <c r="D224" s="206" t="s">
        <v>75</v>
      </c>
      <c r="E224" s="207" t="s">
        <v>451</v>
      </c>
      <c r="F224" s="207" t="s">
        <v>452</v>
      </c>
      <c r="G224" s="205"/>
      <c r="H224" s="205"/>
      <c r="I224" s="208"/>
      <c r="J224" s="209">
        <f>BK224</f>
        <v>0</v>
      </c>
      <c r="K224" s="205"/>
      <c r="L224" s="210"/>
      <c r="M224" s="211"/>
      <c r="N224" s="212"/>
      <c r="O224" s="212"/>
      <c r="P224" s="213">
        <f>P225</f>
        <v>0</v>
      </c>
      <c r="Q224" s="212"/>
      <c r="R224" s="213">
        <f>R225</f>
        <v>0.90320220000000007</v>
      </c>
      <c r="S224" s="212"/>
      <c r="T224" s="214">
        <f>T225</f>
        <v>0.79800000000000004</v>
      </c>
      <c r="AR224" s="215" t="s">
        <v>85</v>
      </c>
      <c r="AT224" s="216" t="s">
        <v>75</v>
      </c>
      <c r="AU224" s="216" t="s">
        <v>76</v>
      </c>
      <c r="AY224" s="215" t="s">
        <v>131</v>
      </c>
      <c r="BK224" s="217">
        <f>BK225</f>
        <v>0</v>
      </c>
    </row>
    <row r="225" s="11" customFormat="1" ht="22.8" customHeight="1">
      <c r="B225" s="204"/>
      <c r="C225" s="205"/>
      <c r="D225" s="206" t="s">
        <v>75</v>
      </c>
      <c r="E225" s="234" t="s">
        <v>453</v>
      </c>
      <c r="F225" s="234" t="s">
        <v>454</v>
      </c>
      <c r="G225" s="205"/>
      <c r="H225" s="205"/>
      <c r="I225" s="208"/>
      <c r="J225" s="235">
        <f>BK225</f>
        <v>0</v>
      </c>
      <c r="K225" s="205"/>
      <c r="L225" s="210"/>
      <c r="M225" s="211"/>
      <c r="N225" s="212"/>
      <c r="O225" s="212"/>
      <c r="P225" s="213">
        <f>SUM(P226:P313)</f>
        <v>0</v>
      </c>
      <c r="Q225" s="212"/>
      <c r="R225" s="213">
        <f>SUM(R226:R313)</f>
        <v>0.90320220000000007</v>
      </c>
      <c r="S225" s="212"/>
      <c r="T225" s="214">
        <f>SUM(T226:T313)</f>
        <v>0.79800000000000004</v>
      </c>
      <c r="AR225" s="215" t="s">
        <v>85</v>
      </c>
      <c r="AT225" s="216" t="s">
        <v>75</v>
      </c>
      <c r="AU225" s="216" t="s">
        <v>83</v>
      </c>
      <c r="AY225" s="215" t="s">
        <v>131</v>
      </c>
      <c r="BK225" s="217">
        <f>SUM(BK226:BK313)</f>
        <v>0</v>
      </c>
    </row>
    <row r="226" s="1" customFormat="1" ht="16.5" customHeight="1">
      <c r="B226" s="39"/>
      <c r="C226" s="218" t="s">
        <v>455</v>
      </c>
      <c r="D226" s="218" t="s">
        <v>132</v>
      </c>
      <c r="E226" s="219" t="s">
        <v>456</v>
      </c>
      <c r="F226" s="220" t="s">
        <v>457</v>
      </c>
      <c r="G226" s="221" t="s">
        <v>332</v>
      </c>
      <c r="H226" s="222">
        <v>25.449999999999999</v>
      </c>
      <c r="I226" s="223"/>
      <c r="J226" s="224">
        <f>ROUND(I226*H226,2)</f>
        <v>0</v>
      </c>
      <c r="K226" s="220" t="s">
        <v>19</v>
      </c>
      <c r="L226" s="44"/>
      <c r="M226" s="225" t="s">
        <v>19</v>
      </c>
      <c r="N226" s="226" t="s">
        <v>47</v>
      </c>
      <c r="O226" s="84"/>
      <c r="P226" s="227">
        <f>O226*H226</f>
        <v>0</v>
      </c>
      <c r="Q226" s="227">
        <v>5.0000000000000002E-05</v>
      </c>
      <c r="R226" s="227">
        <f>Q226*H226</f>
        <v>0.0012725</v>
      </c>
      <c r="S226" s="227">
        <v>0</v>
      </c>
      <c r="T226" s="228">
        <f>S226*H226</f>
        <v>0</v>
      </c>
      <c r="AR226" s="229" t="s">
        <v>364</v>
      </c>
      <c r="AT226" s="229" t="s">
        <v>132</v>
      </c>
      <c r="AU226" s="229" t="s">
        <v>85</v>
      </c>
      <c r="AY226" s="18" t="s">
        <v>131</v>
      </c>
      <c r="BE226" s="230">
        <f>IF(N226="základní",J226,0)</f>
        <v>0</v>
      </c>
      <c r="BF226" s="230">
        <f>IF(N226="snížená",J226,0)</f>
        <v>0</v>
      </c>
      <c r="BG226" s="230">
        <f>IF(N226="zákl. přenesená",J226,0)</f>
        <v>0</v>
      </c>
      <c r="BH226" s="230">
        <f>IF(N226="sníž. přenesená",J226,0)</f>
        <v>0</v>
      </c>
      <c r="BI226" s="230">
        <f>IF(N226="nulová",J226,0)</f>
        <v>0</v>
      </c>
      <c r="BJ226" s="18" t="s">
        <v>83</v>
      </c>
      <c r="BK226" s="230">
        <f>ROUND(I226*H226,2)</f>
        <v>0</v>
      </c>
      <c r="BL226" s="18" t="s">
        <v>364</v>
      </c>
      <c r="BM226" s="229" t="s">
        <v>458</v>
      </c>
    </row>
    <row r="227" s="1" customFormat="1">
      <c r="B227" s="39"/>
      <c r="C227" s="40"/>
      <c r="D227" s="231" t="s">
        <v>267</v>
      </c>
      <c r="E227" s="40"/>
      <c r="F227" s="240" t="s">
        <v>459</v>
      </c>
      <c r="G227" s="40"/>
      <c r="H227" s="40"/>
      <c r="I227" s="146"/>
      <c r="J227" s="40"/>
      <c r="K227" s="40"/>
      <c r="L227" s="44"/>
      <c r="M227" s="233"/>
      <c r="N227" s="84"/>
      <c r="O227" s="84"/>
      <c r="P227" s="84"/>
      <c r="Q227" s="84"/>
      <c r="R227" s="84"/>
      <c r="S227" s="84"/>
      <c r="T227" s="85"/>
      <c r="AT227" s="18" t="s">
        <v>267</v>
      </c>
      <c r="AU227" s="18" t="s">
        <v>85</v>
      </c>
    </row>
    <row r="228" s="12" customFormat="1">
      <c r="B228" s="241"/>
      <c r="C228" s="242"/>
      <c r="D228" s="231" t="s">
        <v>269</v>
      </c>
      <c r="E228" s="243" t="s">
        <v>19</v>
      </c>
      <c r="F228" s="244" t="s">
        <v>460</v>
      </c>
      <c r="G228" s="242"/>
      <c r="H228" s="243" t="s">
        <v>19</v>
      </c>
      <c r="I228" s="245"/>
      <c r="J228" s="242"/>
      <c r="K228" s="242"/>
      <c r="L228" s="246"/>
      <c r="M228" s="247"/>
      <c r="N228" s="248"/>
      <c r="O228" s="248"/>
      <c r="P228" s="248"/>
      <c r="Q228" s="248"/>
      <c r="R228" s="248"/>
      <c r="S228" s="248"/>
      <c r="T228" s="249"/>
      <c r="AT228" s="250" t="s">
        <v>269</v>
      </c>
      <c r="AU228" s="250" t="s">
        <v>85</v>
      </c>
      <c r="AV228" s="12" t="s">
        <v>83</v>
      </c>
      <c r="AW228" s="12" t="s">
        <v>37</v>
      </c>
      <c r="AX228" s="12" t="s">
        <v>76</v>
      </c>
      <c r="AY228" s="250" t="s">
        <v>131</v>
      </c>
    </row>
    <row r="229" s="13" customFormat="1">
      <c r="B229" s="251"/>
      <c r="C229" s="252"/>
      <c r="D229" s="231" t="s">
        <v>269</v>
      </c>
      <c r="E229" s="253" t="s">
        <v>19</v>
      </c>
      <c r="F229" s="254" t="s">
        <v>461</v>
      </c>
      <c r="G229" s="252"/>
      <c r="H229" s="255">
        <v>21</v>
      </c>
      <c r="I229" s="256"/>
      <c r="J229" s="252"/>
      <c r="K229" s="252"/>
      <c r="L229" s="257"/>
      <c r="M229" s="258"/>
      <c r="N229" s="259"/>
      <c r="O229" s="259"/>
      <c r="P229" s="259"/>
      <c r="Q229" s="259"/>
      <c r="R229" s="259"/>
      <c r="S229" s="259"/>
      <c r="T229" s="260"/>
      <c r="AT229" s="261" t="s">
        <v>269</v>
      </c>
      <c r="AU229" s="261" t="s">
        <v>85</v>
      </c>
      <c r="AV229" s="13" t="s">
        <v>85</v>
      </c>
      <c r="AW229" s="13" t="s">
        <v>37</v>
      </c>
      <c r="AX229" s="13" t="s">
        <v>76</v>
      </c>
      <c r="AY229" s="261" t="s">
        <v>131</v>
      </c>
    </row>
    <row r="230" s="13" customFormat="1">
      <c r="B230" s="251"/>
      <c r="C230" s="252"/>
      <c r="D230" s="231" t="s">
        <v>269</v>
      </c>
      <c r="E230" s="253" t="s">
        <v>19</v>
      </c>
      <c r="F230" s="254" t="s">
        <v>462</v>
      </c>
      <c r="G230" s="252"/>
      <c r="H230" s="255">
        <v>4.4500000000000002</v>
      </c>
      <c r="I230" s="256"/>
      <c r="J230" s="252"/>
      <c r="K230" s="252"/>
      <c r="L230" s="257"/>
      <c r="M230" s="258"/>
      <c r="N230" s="259"/>
      <c r="O230" s="259"/>
      <c r="P230" s="259"/>
      <c r="Q230" s="259"/>
      <c r="R230" s="259"/>
      <c r="S230" s="259"/>
      <c r="T230" s="260"/>
      <c r="AT230" s="261" t="s">
        <v>269</v>
      </c>
      <c r="AU230" s="261" t="s">
        <v>85</v>
      </c>
      <c r="AV230" s="13" t="s">
        <v>85</v>
      </c>
      <c r="AW230" s="13" t="s">
        <v>37</v>
      </c>
      <c r="AX230" s="13" t="s">
        <v>76</v>
      </c>
      <c r="AY230" s="261" t="s">
        <v>131</v>
      </c>
    </row>
    <row r="231" s="14" customFormat="1">
      <c r="B231" s="262"/>
      <c r="C231" s="263"/>
      <c r="D231" s="231" t="s">
        <v>269</v>
      </c>
      <c r="E231" s="264" t="s">
        <v>19</v>
      </c>
      <c r="F231" s="265" t="s">
        <v>275</v>
      </c>
      <c r="G231" s="263"/>
      <c r="H231" s="266">
        <v>25.449999999999999</v>
      </c>
      <c r="I231" s="267"/>
      <c r="J231" s="263"/>
      <c r="K231" s="263"/>
      <c r="L231" s="268"/>
      <c r="M231" s="269"/>
      <c r="N231" s="270"/>
      <c r="O231" s="270"/>
      <c r="P231" s="270"/>
      <c r="Q231" s="270"/>
      <c r="R231" s="270"/>
      <c r="S231" s="270"/>
      <c r="T231" s="271"/>
      <c r="AT231" s="272" t="s">
        <v>269</v>
      </c>
      <c r="AU231" s="272" t="s">
        <v>85</v>
      </c>
      <c r="AV231" s="14" t="s">
        <v>148</v>
      </c>
      <c r="AW231" s="14" t="s">
        <v>37</v>
      </c>
      <c r="AX231" s="14" t="s">
        <v>83</v>
      </c>
      <c r="AY231" s="272" t="s">
        <v>131</v>
      </c>
    </row>
    <row r="232" s="1" customFormat="1" ht="16.5" customHeight="1">
      <c r="B232" s="39"/>
      <c r="C232" s="273" t="s">
        <v>463</v>
      </c>
      <c r="D232" s="273" t="s">
        <v>464</v>
      </c>
      <c r="E232" s="274" t="s">
        <v>465</v>
      </c>
      <c r="F232" s="275" t="s">
        <v>466</v>
      </c>
      <c r="G232" s="276" t="s">
        <v>230</v>
      </c>
      <c r="H232" s="277">
        <v>557.17999999999995</v>
      </c>
      <c r="I232" s="278"/>
      <c r="J232" s="279">
        <f>ROUND(I232*H232,2)</f>
        <v>0</v>
      </c>
      <c r="K232" s="275" t="s">
        <v>19</v>
      </c>
      <c r="L232" s="280"/>
      <c r="M232" s="281" t="s">
        <v>19</v>
      </c>
      <c r="N232" s="282" t="s">
        <v>47</v>
      </c>
      <c r="O232" s="84"/>
      <c r="P232" s="227">
        <f>O232*H232</f>
        <v>0</v>
      </c>
      <c r="Q232" s="227">
        <v>0.001</v>
      </c>
      <c r="R232" s="227">
        <f>Q232*H232</f>
        <v>0.55718000000000001</v>
      </c>
      <c r="S232" s="227">
        <v>0</v>
      </c>
      <c r="T232" s="228">
        <f>S232*H232</f>
        <v>0</v>
      </c>
      <c r="AR232" s="229" t="s">
        <v>463</v>
      </c>
      <c r="AT232" s="229" t="s">
        <v>464</v>
      </c>
      <c r="AU232" s="229" t="s">
        <v>85</v>
      </c>
      <c r="AY232" s="18" t="s">
        <v>131</v>
      </c>
      <c r="BE232" s="230">
        <f>IF(N232="základní",J232,0)</f>
        <v>0</v>
      </c>
      <c r="BF232" s="230">
        <f>IF(N232="snížená",J232,0)</f>
        <v>0</v>
      </c>
      <c r="BG232" s="230">
        <f>IF(N232="zákl. přenesená",J232,0)</f>
        <v>0</v>
      </c>
      <c r="BH232" s="230">
        <f>IF(N232="sníž. přenesená",J232,0)</f>
        <v>0</v>
      </c>
      <c r="BI232" s="230">
        <f>IF(N232="nulová",J232,0)</f>
        <v>0</v>
      </c>
      <c r="BJ232" s="18" t="s">
        <v>83</v>
      </c>
      <c r="BK232" s="230">
        <f>ROUND(I232*H232,2)</f>
        <v>0</v>
      </c>
      <c r="BL232" s="18" t="s">
        <v>364</v>
      </c>
      <c r="BM232" s="229" t="s">
        <v>467</v>
      </c>
    </row>
    <row r="233" s="1" customFormat="1">
      <c r="B233" s="39"/>
      <c r="C233" s="40"/>
      <c r="D233" s="231" t="s">
        <v>267</v>
      </c>
      <c r="E233" s="40"/>
      <c r="F233" s="240" t="s">
        <v>468</v>
      </c>
      <c r="G233" s="40"/>
      <c r="H233" s="40"/>
      <c r="I233" s="146"/>
      <c r="J233" s="40"/>
      <c r="K233" s="40"/>
      <c r="L233" s="44"/>
      <c r="M233" s="233"/>
      <c r="N233" s="84"/>
      <c r="O233" s="84"/>
      <c r="P233" s="84"/>
      <c r="Q233" s="84"/>
      <c r="R233" s="84"/>
      <c r="S233" s="84"/>
      <c r="T233" s="85"/>
      <c r="AT233" s="18" t="s">
        <v>267</v>
      </c>
      <c r="AU233" s="18" t="s">
        <v>85</v>
      </c>
    </row>
    <row r="234" s="12" customFormat="1">
      <c r="B234" s="241"/>
      <c r="C234" s="242"/>
      <c r="D234" s="231" t="s">
        <v>269</v>
      </c>
      <c r="E234" s="243" t="s">
        <v>19</v>
      </c>
      <c r="F234" s="244" t="s">
        <v>460</v>
      </c>
      <c r="G234" s="242"/>
      <c r="H234" s="243" t="s">
        <v>19</v>
      </c>
      <c r="I234" s="245"/>
      <c r="J234" s="242"/>
      <c r="K234" s="242"/>
      <c r="L234" s="246"/>
      <c r="M234" s="247"/>
      <c r="N234" s="248"/>
      <c r="O234" s="248"/>
      <c r="P234" s="248"/>
      <c r="Q234" s="248"/>
      <c r="R234" s="248"/>
      <c r="S234" s="248"/>
      <c r="T234" s="249"/>
      <c r="AT234" s="250" t="s">
        <v>269</v>
      </c>
      <c r="AU234" s="250" t="s">
        <v>85</v>
      </c>
      <c r="AV234" s="12" t="s">
        <v>83</v>
      </c>
      <c r="AW234" s="12" t="s">
        <v>37</v>
      </c>
      <c r="AX234" s="12" t="s">
        <v>76</v>
      </c>
      <c r="AY234" s="250" t="s">
        <v>131</v>
      </c>
    </row>
    <row r="235" s="13" customFormat="1">
      <c r="B235" s="251"/>
      <c r="C235" s="252"/>
      <c r="D235" s="231" t="s">
        <v>269</v>
      </c>
      <c r="E235" s="253" t="s">
        <v>19</v>
      </c>
      <c r="F235" s="254" t="s">
        <v>469</v>
      </c>
      <c r="G235" s="252"/>
      <c r="H235" s="255">
        <v>93.239999999999995</v>
      </c>
      <c r="I235" s="256"/>
      <c r="J235" s="252"/>
      <c r="K235" s="252"/>
      <c r="L235" s="257"/>
      <c r="M235" s="258"/>
      <c r="N235" s="259"/>
      <c r="O235" s="259"/>
      <c r="P235" s="259"/>
      <c r="Q235" s="259"/>
      <c r="R235" s="259"/>
      <c r="S235" s="259"/>
      <c r="T235" s="260"/>
      <c r="AT235" s="261" t="s">
        <v>269</v>
      </c>
      <c r="AU235" s="261" t="s">
        <v>85</v>
      </c>
      <c r="AV235" s="13" t="s">
        <v>85</v>
      </c>
      <c r="AW235" s="13" t="s">
        <v>37</v>
      </c>
      <c r="AX235" s="13" t="s">
        <v>76</v>
      </c>
      <c r="AY235" s="261" t="s">
        <v>131</v>
      </c>
    </row>
    <row r="236" s="13" customFormat="1">
      <c r="B236" s="251"/>
      <c r="C236" s="252"/>
      <c r="D236" s="231" t="s">
        <v>269</v>
      </c>
      <c r="E236" s="253" t="s">
        <v>19</v>
      </c>
      <c r="F236" s="254" t="s">
        <v>470</v>
      </c>
      <c r="G236" s="252"/>
      <c r="H236" s="255">
        <v>7.7809999999999997</v>
      </c>
      <c r="I236" s="256"/>
      <c r="J236" s="252"/>
      <c r="K236" s="252"/>
      <c r="L236" s="257"/>
      <c r="M236" s="258"/>
      <c r="N236" s="259"/>
      <c r="O236" s="259"/>
      <c r="P236" s="259"/>
      <c r="Q236" s="259"/>
      <c r="R236" s="259"/>
      <c r="S236" s="259"/>
      <c r="T236" s="260"/>
      <c r="AT236" s="261" t="s">
        <v>269</v>
      </c>
      <c r="AU236" s="261" t="s">
        <v>85</v>
      </c>
      <c r="AV236" s="13" t="s">
        <v>85</v>
      </c>
      <c r="AW236" s="13" t="s">
        <v>37</v>
      </c>
      <c r="AX236" s="13" t="s">
        <v>76</v>
      </c>
      <c r="AY236" s="261" t="s">
        <v>131</v>
      </c>
    </row>
    <row r="237" s="13" customFormat="1">
      <c r="B237" s="251"/>
      <c r="C237" s="252"/>
      <c r="D237" s="231" t="s">
        <v>269</v>
      </c>
      <c r="E237" s="253" t="s">
        <v>19</v>
      </c>
      <c r="F237" s="254" t="s">
        <v>471</v>
      </c>
      <c r="G237" s="252"/>
      <c r="H237" s="255">
        <v>2.8690000000000002</v>
      </c>
      <c r="I237" s="256"/>
      <c r="J237" s="252"/>
      <c r="K237" s="252"/>
      <c r="L237" s="257"/>
      <c r="M237" s="258"/>
      <c r="N237" s="259"/>
      <c r="O237" s="259"/>
      <c r="P237" s="259"/>
      <c r="Q237" s="259"/>
      <c r="R237" s="259"/>
      <c r="S237" s="259"/>
      <c r="T237" s="260"/>
      <c r="AT237" s="261" t="s">
        <v>269</v>
      </c>
      <c r="AU237" s="261" t="s">
        <v>85</v>
      </c>
      <c r="AV237" s="13" t="s">
        <v>85</v>
      </c>
      <c r="AW237" s="13" t="s">
        <v>37</v>
      </c>
      <c r="AX237" s="13" t="s">
        <v>76</v>
      </c>
      <c r="AY237" s="261" t="s">
        <v>131</v>
      </c>
    </row>
    <row r="238" s="13" customFormat="1">
      <c r="B238" s="251"/>
      <c r="C238" s="252"/>
      <c r="D238" s="231" t="s">
        <v>269</v>
      </c>
      <c r="E238" s="253" t="s">
        <v>19</v>
      </c>
      <c r="F238" s="254" t="s">
        <v>472</v>
      </c>
      <c r="G238" s="252"/>
      <c r="H238" s="255">
        <v>7.7030000000000003</v>
      </c>
      <c r="I238" s="256"/>
      <c r="J238" s="252"/>
      <c r="K238" s="252"/>
      <c r="L238" s="257"/>
      <c r="M238" s="258"/>
      <c r="N238" s="259"/>
      <c r="O238" s="259"/>
      <c r="P238" s="259"/>
      <c r="Q238" s="259"/>
      <c r="R238" s="259"/>
      <c r="S238" s="259"/>
      <c r="T238" s="260"/>
      <c r="AT238" s="261" t="s">
        <v>269</v>
      </c>
      <c r="AU238" s="261" t="s">
        <v>85</v>
      </c>
      <c r="AV238" s="13" t="s">
        <v>85</v>
      </c>
      <c r="AW238" s="13" t="s">
        <v>37</v>
      </c>
      <c r="AX238" s="13" t="s">
        <v>76</v>
      </c>
      <c r="AY238" s="261" t="s">
        <v>131</v>
      </c>
    </row>
    <row r="239" s="13" customFormat="1">
      <c r="B239" s="251"/>
      <c r="C239" s="252"/>
      <c r="D239" s="231" t="s">
        <v>269</v>
      </c>
      <c r="E239" s="253" t="s">
        <v>19</v>
      </c>
      <c r="F239" s="254" t="s">
        <v>473</v>
      </c>
      <c r="G239" s="252"/>
      <c r="H239" s="255">
        <v>30.443000000000001</v>
      </c>
      <c r="I239" s="256"/>
      <c r="J239" s="252"/>
      <c r="K239" s="252"/>
      <c r="L239" s="257"/>
      <c r="M239" s="258"/>
      <c r="N239" s="259"/>
      <c r="O239" s="259"/>
      <c r="P239" s="259"/>
      <c r="Q239" s="259"/>
      <c r="R239" s="259"/>
      <c r="S239" s="259"/>
      <c r="T239" s="260"/>
      <c r="AT239" s="261" t="s">
        <v>269</v>
      </c>
      <c r="AU239" s="261" t="s">
        <v>85</v>
      </c>
      <c r="AV239" s="13" t="s">
        <v>85</v>
      </c>
      <c r="AW239" s="13" t="s">
        <v>37</v>
      </c>
      <c r="AX239" s="13" t="s">
        <v>76</v>
      </c>
      <c r="AY239" s="261" t="s">
        <v>131</v>
      </c>
    </row>
    <row r="240" s="13" customFormat="1">
      <c r="B240" s="251"/>
      <c r="C240" s="252"/>
      <c r="D240" s="231" t="s">
        <v>269</v>
      </c>
      <c r="E240" s="253" t="s">
        <v>19</v>
      </c>
      <c r="F240" s="254" t="s">
        <v>474</v>
      </c>
      <c r="G240" s="252"/>
      <c r="H240" s="255">
        <v>5.4000000000000004</v>
      </c>
      <c r="I240" s="256"/>
      <c r="J240" s="252"/>
      <c r="K240" s="252"/>
      <c r="L240" s="257"/>
      <c r="M240" s="258"/>
      <c r="N240" s="259"/>
      <c r="O240" s="259"/>
      <c r="P240" s="259"/>
      <c r="Q240" s="259"/>
      <c r="R240" s="259"/>
      <c r="S240" s="259"/>
      <c r="T240" s="260"/>
      <c r="AT240" s="261" t="s">
        <v>269</v>
      </c>
      <c r="AU240" s="261" t="s">
        <v>85</v>
      </c>
      <c r="AV240" s="13" t="s">
        <v>85</v>
      </c>
      <c r="AW240" s="13" t="s">
        <v>37</v>
      </c>
      <c r="AX240" s="13" t="s">
        <v>76</v>
      </c>
      <c r="AY240" s="261" t="s">
        <v>131</v>
      </c>
    </row>
    <row r="241" s="13" customFormat="1">
      <c r="B241" s="251"/>
      <c r="C241" s="252"/>
      <c r="D241" s="231" t="s">
        <v>269</v>
      </c>
      <c r="E241" s="253" t="s">
        <v>19</v>
      </c>
      <c r="F241" s="254" t="s">
        <v>475</v>
      </c>
      <c r="G241" s="252"/>
      <c r="H241" s="255">
        <v>0.52600000000000002</v>
      </c>
      <c r="I241" s="256"/>
      <c r="J241" s="252"/>
      <c r="K241" s="252"/>
      <c r="L241" s="257"/>
      <c r="M241" s="258"/>
      <c r="N241" s="259"/>
      <c r="O241" s="259"/>
      <c r="P241" s="259"/>
      <c r="Q241" s="259"/>
      <c r="R241" s="259"/>
      <c r="S241" s="259"/>
      <c r="T241" s="260"/>
      <c r="AT241" s="261" t="s">
        <v>269</v>
      </c>
      <c r="AU241" s="261" t="s">
        <v>85</v>
      </c>
      <c r="AV241" s="13" t="s">
        <v>85</v>
      </c>
      <c r="AW241" s="13" t="s">
        <v>37</v>
      </c>
      <c r="AX241" s="13" t="s">
        <v>76</v>
      </c>
      <c r="AY241" s="261" t="s">
        <v>131</v>
      </c>
    </row>
    <row r="242" s="13" customFormat="1">
      <c r="B242" s="251"/>
      <c r="C242" s="252"/>
      <c r="D242" s="231" t="s">
        <v>269</v>
      </c>
      <c r="E242" s="253" t="s">
        <v>19</v>
      </c>
      <c r="F242" s="254" t="s">
        <v>476</v>
      </c>
      <c r="G242" s="252"/>
      <c r="H242" s="255">
        <v>33.911999999999999</v>
      </c>
      <c r="I242" s="256"/>
      <c r="J242" s="252"/>
      <c r="K242" s="252"/>
      <c r="L242" s="257"/>
      <c r="M242" s="258"/>
      <c r="N242" s="259"/>
      <c r="O242" s="259"/>
      <c r="P242" s="259"/>
      <c r="Q242" s="259"/>
      <c r="R242" s="259"/>
      <c r="S242" s="259"/>
      <c r="T242" s="260"/>
      <c r="AT242" s="261" t="s">
        <v>269</v>
      </c>
      <c r="AU242" s="261" t="s">
        <v>85</v>
      </c>
      <c r="AV242" s="13" t="s">
        <v>85</v>
      </c>
      <c r="AW242" s="13" t="s">
        <v>37</v>
      </c>
      <c r="AX242" s="13" t="s">
        <v>76</v>
      </c>
      <c r="AY242" s="261" t="s">
        <v>131</v>
      </c>
    </row>
    <row r="243" s="13" customFormat="1">
      <c r="B243" s="251"/>
      <c r="C243" s="252"/>
      <c r="D243" s="231" t="s">
        <v>269</v>
      </c>
      <c r="E243" s="253" t="s">
        <v>19</v>
      </c>
      <c r="F243" s="254" t="s">
        <v>477</v>
      </c>
      <c r="G243" s="252"/>
      <c r="H243" s="255">
        <v>71.390000000000001</v>
      </c>
      <c r="I243" s="256"/>
      <c r="J243" s="252"/>
      <c r="K243" s="252"/>
      <c r="L243" s="257"/>
      <c r="M243" s="258"/>
      <c r="N243" s="259"/>
      <c r="O243" s="259"/>
      <c r="P243" s="259"/>
      <c r="Q243" s="259"/>
      <c r="R243" s="259"/>
      <c r="S243" s="259"/>
      <c r="T243" s="260"/>
      <c r="AT243" s="261" t="s">
        <v>269</v>
      </c>
      <c r="AU243" s="261" t="s">
        <v>85</v>
      </c>
      <c r="AV243" s="13" t="s">
        <v>85</v>
      </c>
      <c r="AW243" s="13" t="s">
        <v>37</v>
      </c>
      <c r="AX243" s="13" t="s">
        <v>76</v>
      </c>
      <c r="AY243" s="261" t="s">
        <v>131</v>
      </c>
    </row>
    <row r="244" s="15" customFormat="1">
      <c r="B244" s="283"/>
      <c r="C244" s="284"/>
      <c r="D244" s="231" t="s">
        <v>269</v>
      </c>
      <c r="E244" s="285" t="s">
        <v>246</v>
      </c>
      <c r="F244" s="286" t="s">
        <v>478</v>
      </c>
      <c r="G244" s="284"/>
      <c r="H244" s="287">
        <v>253.26400000000001</v>
      </c>
      <c r="I244" s="288"/>
      <c r="J244" s="284"/>
      <c r="K244" s="284"/>
      <c r="L244" s="289"/>
      <c r="M244" s="290"/>
      <c r="N244" s="291"/>
      <c r="O244" s="291"/>
      <c r="P244" s="291"/>
      <c r="Q244" s="291"/>
      <c r="R244" s="291"/>
      <c r="S244" s="291"/>
      <c r="T244" s="292"/>
      <c r="AT244" s="293" t="s">
        <v>269</v>
      </c>
      <c r="AU244" s="293" t="s">
        <v>85</v>
      </c>
      <c r="AV244" s="15" t="s">
        <v>130</v>
      </c>
      <c r="AW244" s="15" t="s">
        <v>37</v>
      </c>
      <c r="AX244" s="15" t="s">
        <v>76</v>
      </c>
      <c r="AY244" s="293" t="s">
        <v>131</v>
      </c>
    </row>
    <row r="245" s="13" customFormat="1">
      <c r="B245" s="251"/>
      <c r="C245" s="252"/>
      <c r="D245" s="231" t="s">
        <v>269</v>
      </c>
      <c r="E245" s="253" t="s">
        <v>19</v>
      </c>
      <c r="F245" s="254" t="s">
        <v>479</v>
      </c>
      <c r="G245" s="252"/>
      <c r="H245" s="255">
        <v>25.326000000000001</v>
      </c>
      <c r="I245" s="256"/>
      <c r="J245" s="252"/>
      <c r="K245" s="252"/>
      <c r="L245" s="257"/>
      <c r="M245" s="258"/>
      <c r="N245" s="259"/>
      <c r="O245" s="259"/>
      <c r="P245" s="259"/>
      <c r="Q245" s="259"/>
      <c r="R245" s="259"/>
      <c r="S245" s="259"/>
      <c r="T245" s="260"/>
      <c r="AT245" s="261" t="s">
        <v>269</v>
      </c>
      <c r="AU245" s="261" t="s">
        <v>85</v>
      </c>
      <c r="AV245" s="13" t="s">
        <v>85</v>
      </c>
      <c r="AW245" s="13" t="s">
        <v>37</v>
      </c>
      <c r="AX245" s="13" t="s">
        <v>76</v>
      </c>
      <c r="AY245" s="261" t="s">
        <v>131</v>
      </c>
    </row>
    <row r="246" s="14" customFormat="1">
      <c r="B246" s="262"/>
      <c r="C246" s="263"/>
      <c r="D246" s="231" t="s">
        <v>269</v>
      </c>
      <c r="E246" s="264" t="s">
        <v>242</v>
      </c>
      <c r="F246" s="265" t="s">
        <v>275</v>
      </c>
      <c r="G246" s="263"/>
      <c r="H246" s="266">
        <v>278.58999999999997</v>
      </c>
      <c r="I246" s="267"/>
      <c r="J246" s="263"/>
      <c r="K246" s="263"/>
      <c r="L246" s="268"/>
      <c r="M246" s="269"/>
      <c r="N246" s="270"/>
      <c r="O246" s="270"/>
      <c r="P246" s="270"/>
      <c r="Q246" s="270"/>
      <c r="R246" s="270"/>
      <c r="S246" s="270"/>
      <c r="T246" s="271"/>
      <c r="AT246" s="272" t="s">
        <v>269</v>
      </c>
      <c r="AU246" s="272" t="s">
        <v>85</v>
      </c>
      <c r="AV246" s="14" t="s">
        <v>148</v>
      </c>
      <c r="AW246" s="14" t="s">
        <v>37</v>
      </c>
      <c r="AX246" s="14" t="s">
        <v>76</v>
      </c>
      <c r="AY246" s="272" t="s">
        <v>131</v>
      </c>
    </row>
    <row r="247" s="13" customFormat="1">
      <c r="B247" s="251"/>
      <c r="C247" s="252"/>
      <c r="D247" s="231" t="s">
        <v>269</v>
      </c>
      <c r="E247" s="253" t="s">
        <v>19</v>
      </c>
      <c r="F247" s="254" t="s">
        <v>480</v>
      </c>
      <c r="G247" s="252"/>
      <c r="H247" s="255">
        <v>557.17999999999995</v>
      </c>
      <c r="I247" s="256"/>
      <c r="J247" s="252"/>
      <c r="K247" s="252"/>
      <c r="L247" s="257"/>
      <c r="M247" s="258"/>
      <c r="N247" s="259"/>
      <c r="O247" s="259"/>
      <c r="P247" s="259"/>
      <c r="Q247" s="259"/>
      <c r="R247" s="259"/>
      <c r="S247" s="259"/>
      <c r="T247" s="260"/>
      <c r="AT247" s="261" t="s">
        <v>269</v>
      </c>
      <c r="AU247" s="261" t="s">
        <v>85</v>
      </c>
      <c r="AV247" s="13" t="s">
        <v>85</v>
      </c>
      <c r="AW247" s="13" t="s">
        <v>37</v>
      </c>
      <c r="AX247" s="13" t="s">
        <v>83</v>
      </c>
      <c r="AY247" s="261" t="s">
        <v>131</v>
      </c>
    </row>
    <row r="248" s="1" customFormat="1" ht="16.5" customHeight="1">
      <c r="B248" s="39"/>
      <c r="C248" s="273" t="s">
        <v>481</v>
      </c>
      <c r="D248" s="273" t="s">
        <v>464</v>
      </c>
      <c r="E248" s="274" t="s">
        <v>482</v>
      </c>
      <c r="F248" s="275" t="s">
        <v>483</v>
      </c>
      <c r="G248" s="276" t="s">
        <v>230</v>
      </c>
      <c r="H248" s="277">
        <v>126.947</v>
      </c>
      <c r="I248" s="278"/>
      <c r="J248" s="279">
        <f>ROUND(I248*H248,2)</f>
        <v>0</v>
      </c>
      <c r="K248" s="275" t="s">
        <v>19</v>
      </c>
      <c r="L248" s="280"/>
      <c r="M248" s="281" t="s">
        <v>19</v>
      </c>
      <c r="N248" s="282" t="s">
        <v>47</v>
      </c>
      <c r="O248" s="84"/>
      <c r="P248" s="227">
        <f>O248*H248</f>
        <v>0</v>
      </c>
      <c r="Q248" s="227">
        <v>0.001</v>
      </c>
      <c r="R248" s="227">
        <f>Q248*H248</f>
        <v>0.126947</v>
      </c>
      <c r="S248" s="227">
        <v>0</v>
      </c>
      <c r="T248" s="228">
        <f>S248*H248</f>
        <v>0</v>
      </c>
      <c r="AR248" s="229" t="s">
        <v>463</v>
      </c>
      <c r="AT248" s="229" t="s">
        <v>464</v>
      </c>
      <c r="AU248" s="229" t="s">
        <v>85</v>
      </c>
      <c r="AY248" s="18" t="s">
        <v>131</v>
      </c>
      <c r="BE248" s="230">
        <f>IF(N248="základní",J248,0)</f>
        <v>0</v>
      </c>
      <c r="BF248" s="230">
        <f>IF(N248="snížená",J248,0)</f>
        <v>0</v>
      </c>
      <c r="BG248" s="230">
        <f>IF(N248="zákl. přenesená",J248,0)</f>
        <v>0</v>
      </c>
      <c r="BH248" s="230">
        <f>IF(N248="sníž. přenesená",J248,0)</f>
        <v>0</v>
      </c>
      <c r="BI248" s="230">
        <f>IF(N248="nulová",J248,0)</f>
        <v>0</v>
      </c>
      <c r="BJ248" s="18" t="s">
        <v>83</v>
      </c>
      <c r="BK248" s="230">
        <f>ROUND(I248*H248,2)</f>
        <v>0</v>
      </c>
      <c r="BL248" s="18" t="s">
        <v>364</v>
      </c>
      <c r="BM248" s="229" t="s">
        <v>484</v>
      </c>
    </row>
    <row r="249" s="1" customFormat="1">
      <c r="B249" s="39"/>
      <c r="C249" s="40"/>
      <c r="D249" s="231" t="s">
        <v>267</v>
      </c>
      <c r="E249" s="40"/>
      <c r="F249" s="240" t="s">
        <v>468</v>
      </c>
      <c r="G249" s="40"/>
      <c r="H249" s="40"/>
      <c r="I249" s="146"/>
      <c r="J249" s="40"/>
      <c r="K249" s="40"/>
      <c r="L249" s="44"/>
      <c r="M249" s="233"/>
      <c r="N249" s="84"/>
      <c r="O249" s="84"/>
      <c r="P249" s="84"/>
      <c r="Q249" s="84"/>
      <c r="R249" s="84"/>
      <c r="S249" s="84"/>
      <c r="T249" s="85"/>
      <c r="AT249" s="18" t="s">
        <v>267</v>
      </c>
      <c r="AU249" s="18" t="s">
        <v>85</v>
      </c>
    </row>
    <row r="250" s="12" customFormat="1">
      <c r="B250" s="241"/>
      <c r="C250" s="242"/>
      <c r="D250" s="231" t="s">
        <v>269</v>
      </c>
      <c r="E250" s="243" t="s">
        <v>19</v>
      </c>
      <c r="F250" s="244" t="s">
        <v>460</v>
      </c>
      <c r="G250" s="242"/>
      <c r="H250" s="243" t="s">
        <v>19</v>
      </c>
      <c r="I250" s="245"/>
      <c r="J250" s="242"/>
      <c r="K250" s="242"/>
      <c r="L250" s="246"/>
      <c r="M250" s="247"/>
      <c r="N250" s="248"/>
      <c r="O250" s="248"/>
      <c r="P250" s="248"/>
      <c r="Q250" s="248"/>
      <c r="R250" s="248"/>
      <c r="S250" s="248"/>
      <c r="T250" s="249"/>
      <c r="AT250" s="250" t="s">
        <v>269</v>
      </c>
      <c r="AU250" s="250" t="s">
        <v>85</v>
      </c>
      <c r="AV250" s="12" t="s">
        <v>83</v>
      </c>
      <c r="AW250" s="12" t="s">
        <v>37</v>
      </c>
      <c r="AX250" s="12" t="s">
        <v>76</v>
      </c>
      <c r="AY250" s="250" t="s">
        <v>131</v>
      </c>
    </row>
    <row r="251" s="13" customFormat="1">
      <c r="B251" s="251"/>
      <c r="C251" s="252"/>
      <c r="D251" s="231" t="s">
        <v>269</v>
      </c>
      <c r="E251" s="253" t="s">
        <v>19</v>
      </c>
      <c r="F251" s="254" t="s">
        <v>485</v>
      </c>
      <c r="G251" s="252"/>
      <c r="H251" s="255">
        <v>48.840000000000003</v>
      </c>
      <c r="I251" s="256"/>
      <c r="J251" s="252"/>
      <c r="K251" s="252"/>
      <c r="L251" s="257"/>
      <c r="M251" s="258"/>
      <c r="N251" s="259"/>
      <c r="O251" s="259"/>
      <c r="P251" s="259"/>
      <c r="Q251" s="259"/>
      <c r="R251" s="259"/>
      <c r="S251" s="259"/>
      <c r="T251" s="260"/>
      <c r="AT251" s="261" t="s">
        <v>269</v>
      </c>
      <c r="AU251" s="261" t="s">
        <v>85</v>
      </c>
      <c r="AV251" s="13" t="s">
        <v>85</v>
      </c>
      <c r="AW251" s="13" t="s">
        <v>37</v>
      </c>
      <c r="AX251" s="13" t="s">
        <v>76</v>
      </c>
      <c r="AY251" s="261" t="s">
        <v>131</v>
      </c>
    </row>
    <row r="252" s="13" customFormat="1">
      <c r="B252" s="251"/>
      <c r="C252" s="252"/>
      <c r="D252" s="231" t="s">
        <v>269</v>
      </c>
      <c r="E252" s="253" t="s">
        <v>19</v>
      </c>
      <c r="F252" s="254" t="s">
        <v>486</v>
      </c>
      <c r="G252" s="252"/>
      <c r="H252" s="255">
        <v>3.891</v>
      </c>
      <c r="I252" s="256"/>
      <c r="J252" s="252"/>
      <c r="K252" s="252"/>
      <c r="L252" s="257"/>
      <c r="M252" s="258"/>
      <c r="N252" s="259"/>
      <c r="O252" s="259"/>
      <c r="P252" s="259"/>
      <c r="Q252" s="259"/>
      <c r="R252" s="259"/>
      <c r="S252" s="259"/>
      <c r="T252" s="260"/>
      <c r="AT252" s="261" t="s">
        <v>269</v>
      </c>
      <c r="AU252" s="261" t="s">
        <v>85</v>
      </c>
      <c r="AV252" s="13" t="s">
        <v>85</v>
      </c>
      <c r="AW252" s="13" t="s">
        <v>37</v>
      </c>
      <c r="AX252" s="13" t="s">
        <v>76</v>
      </c>
      <c r="AY252" s="261" t="s">
        <v>131</v>
      </c>
    </row>
    <row r="253" s="13" customFormat="1">
      <c r="B253" s="251"/>
      <c r="C253" s="252"/>
      <c r="D253" s="231" t="s">
        <v>269</v>
      </c>
      <c r="E253" s="253" t="s">
        <v>19</v>
      </c>
      <c r="F253" s="254" t="s">
        <v>487</v>
      </c>
      <c r="G253" s="252"/>
      <c r="H253" s="255">
        <v>3.3010000000000002</v>
      </c>
      <c r="I253" s="256"/>
      <c r="J253" s="252"/>
      <c r="K253" s="252"/>
      <c r="L253" s="257"/>
      <c r="M253" s="258"/>
      <c r="N253" s="259"/>
      <c r="O253" s="259"/>
      <c r="P253" s="259"/>
      <c r="Q253" s="259"/>
      <c r="R253" s="259"/>
      <c r="S253" s="259"/>
      <c r="T253" s="260"/>
      <c r="AT253" s="261" t="s">
        <v>269</v>
      </c>
      <c r="AU253" s="261" t="s">
        <v>85</v>
      </c>
      <c r="AV253" s="13" t="s">
        <v>85</v>
      </c>
      <c r="AW253" s="13" t="s">
        <v>37</v>
      </c>
      <c r="AX253" s="13" t="s">
        <v>76</v>
      </c>
      <c r="AY253" s="261" t="s">
        <v>131</v>
      </c>
    </row>
    <row r="254" s="13" customFormat="1">
      <c r="B254" s="251"/>
      <c r="C254" s="252"/>
      <c r="D254" s="231" t="s">
        <v>269</v>
      </c>
      <c r="E254" s="253" t="s">
        <v>19</v>
      </c>
      <c r="F254" s="254" t="s">
        <v>488</v>
      </c>
      <c r="G254" s="252"/>
      <c r="H254" s="255">
        <v>8.1180000000000003</v>
      </c>
      <c r="I254" s="256"/>
      <c r="J254" s="252"/>
      <c r="K254" s="252"/>
      <c r="L254" s="257"/>
      <c r="M254" s="258"/>
      <c r="N254" s="259"/>
      <c r="O254" s="259"/>
      <c r="P254" s="259"/>
      <c r="Q254" s="259"/>
      <c r="R254" s="259"/>
      <c r="S254" s="259"/>
      <c r="T254" s="260"/>
      <c r="AT254" s="261" t="s">
        <v>269</v>
      </c>
      <c r="AU254" s="261" t="s">
        <v>85</v>
      </c>
      <c r="AV254" s="13" t="s">
        <v>85</v>
      </c>
      <c r="AW254" s="13" t="s">
        <v>37</v>
      </c>
      <c r="AX254" s="13" t="s">
        <v>76</v>
      </c>
      <c r="AY254" s="261" t="s">
        <v>131</v>
      </c>
    </row>
    <row r="255" s="13" customFormat="1">
      <c r="B255" s="251"/>
      <c r="C255" s="252"/>
      <c r="D255" s="231" t="s">
        <v>269</v>
      </c>
      <c r="E255" s="253" t="s">
        <v>19</v>
      </c>
      <c r="F255" s="254" t="s">
        <v>489</v>
      </c>
      <c r="G255" s="252"/>
      <c r="H255" s="255">
        <v>4.7999999999999998</v>
      </c>
      <c r="I255" s="256"/>
      <c r="J255" s="252"/>
      <c r="K255" s="252"/>
      <c r="L255" s="257"/>
      <c r="M255" s="258"/>
      <c r="N255" s="259"/>
      <c r="O255" s="259"/>
      <c r="P255" s="259"/>
      <c r="Q255" s="259"/>
      <c r="R255" s="259"/>
      <c r="S255" s="259"/>
      <c r="T255" s="260"/>
      <c r="AT255" s="261" t="s">
        <v>269</v>
      </c>
      <c r="AU255" s="261" t="s">
        <v>85</v>
      </c>
      <c r="AV255" s="13" t="s">
        <v>85</v>
      </c>
      <c r="AW255" s="13" t="s">
        <v>37</v>
      </c>
      <c r="AX255" s="13" t="s">
        <v>76</v>
      </c>
      <c r="AY255" s="261" t="s">
        <v>131</v>
      </c>
    </row>
    <row r="256" s="13" customFormat="1">
      <c r="B256" s="251"/>
      <c r="C256" s="252"/>
      <c r="D256" s="231" t="s">
        <v>269</v>
      </c>
      <c r="E256" s="253" t="s">
        <v>19</v>
      </c>
      <c r="F256" s="254" t="s">
        <v>490</v>
      </c>
      <c r="G256" s="252"/>
      <c r="H256" s="255">
        <v>16.956</v>
      </c>
      <c r="I256" s="256"/>
      <c r="J256" s="252"/>
      <c r="K256" s="252"/>
      <c r="L256" s="257"/>
      <c r="M256" s="258"/>
      <c r="N256" s="259"/>
      <c r="O256" s="259"/>
      <c r="P256" s="259"/>
      <c r="Q256" s="259"/>
      <c r="R256" s="259"/>
      <c r="S256" s="259"/>
      <c r="T256" s="260"/>
      <c r="AT256" s="261" t="s">
        <v>269</v>
      </c>
      <c r="AU256" s="261" t="s">
        <v>85</v>
      </c>
      <c r="AV256" s="13" t="s">
        <v>85</v>
      </c>
      <c r="AW256" s="13" t="s">
        <v>37</v>
      </c>
      <c r="AX256" s="13" t="s">
        <v>76</v>
      </c>
      <c r="AY256" s="261" t="s">
        <v>131</v>
      </c>
    </row>
    <row r="257" s="13" customFormat="1">
      <c r="B257" s="251"/>
      <c r="C257" s="252"/>
      <c r="D257" s="231" t="s">
        <v>269</v>
      </c>
      <c r="E257" s="253" t="s">
        <v>19</v>
      </c>
      <c r="F257" s="254" t="s">
        <v>491</v>
      </c>
      <c r="G257" s="252"/>
      <c r="H257" s="255">
        <v>29.5</v>
      </c>
      <c r="I257" s="256"/>
      <c r="J257" s="252"/>
      <c r="K257" s="252"/>
      <c r="L257" s="257"/>
      <c r="M257" s="258"/>
      <c r="N257" s="259"/>
      <c r="O257" s="259"/>
      <c r="P257" s="259"/>
      <c r="Q257" s="259"/>
      <c r="R257" s="259"/>
      <c r="S257" s="259"/>
      <c r="T257" s="260"/>
      <c r="AT257" s="261" t="s">
        <v>269</v>
      </c>
      <c r="AU257" s="261" t="s">
        <v>85</v>
      </c>
      <c r="AV257" s="13" t="s">
        <v>85</v>
      </c>
      <c r="AW257" s="13" t="s">
        <v>37</v>
      </c>
      <c r="AX257" s="13" t="s">
        <v>76</v>
      </c>
      <c r="AY257" s="261" t="s">
        <v>131</v>
      </c>
    </row>
    <row r="258" s="15" customFormat="1">
      <c r="B258" s="283"/>
      <c r="C258" s="284"/>
      <c r="D258" s="231" t="s">
        <v>269</v>
      </c>
      <c r="E258" s="285" t="s">
        <v>249</v>
      </c>
      <c r="F258" s="286" t="s">
        <v>478</v>
      </c>
      <c r="G258" s="284"/>
      <c r="H258" s="287">
        <v>115.40600000000001</v>
      </c>
      <c r="I258" s="288"/>
      <c r="J258" s="284"/>
      <c r="K258" s="284"/>
      <c r="L258" s="289"/>
      <c r="M258" s="290"/>
      <c r="N258" s="291"/>
      <c r="O258" s="291"/>
      <c r="P258" s="291"/>
      <c r="Q258" s="291"/>
      <c r="R258" s="291"/>
      <c r="S258" s="291"/>
      <c r="T258" s="292"/>
      <c r="AT258" s="293" t="s">
        <v>269</v>
      </c>
      <c r="AU258" s="293" t="s">
        <v>85</v>
      </c>
      <c r="AV258" s="15" t="s">
        <v>130</v>
      </c>
      <c r="AW258" s="15" t="s">
        <v>37</v>
      </c>
      <c r="AX258" s="15" t="s">
        <v>76</v>
      </c>
      <c r="AY258" s="293" t="s">
        <v>131</v>
      </c>
    </row>
    <row r="259" s="13" customFormat="1">
      <c r="B259" s="251"/>
      <c r="C259" s="252"/>
      <c r="D259" s="231" t="s">
        <v>269</v>
      </c>
      <c r="E259" s="253" t="s">
        <v>19</v>
      </c>
      <c r="F259" s="254" t="s">
        <v>492</v>
      </c>
      <c r="G259" s="252"/>
      <c r="H259" s="255">
        <v>11.541</v>
      </c>
      <c r="I259" s="256"/>
      <c r="J259" s="252"/>
      <c r="K259" s="252"/>
      <c r="L259" s="257"/>
      <c r="M259" s="258"/>
      <c r="N259" s="259"/>
      <c r="O259" s="259"/>
      <c r="P259" s="259"/>
      <c r="Q259" s="259"/>
      <c r="R259" s="259"/>
      <c r="S259" s="259"/>
      <c r="T259" s="260"/>
      <c r="AT259" s="261" t="s">
        <v>269</v>
      </c>
      <c r="AU259" s="261" t="s">
        <v>85</v>
      </c>
      <c r="AV259" s="13" t="s">
        <v>85</v>
      </c>
      <c r="AW259" s="13" t="s">
        <v>37</v>
      </c>
      <c r="AX259" s="13" t="s">
        <v>76</v>
      </c>
      <c r="AY259" s="261" t="s">
        <v>131</v>
      </c>
    </row>
    <row r="260" s="14" customFormat="1">
      <c r="B260" s="262"/>
      <c r="C260" s="263"/>
      <c r="D260" s="231" t="s">
        <v>269</v>
      </c>
      <c r="E260" s="264" t="s">
        <v>19</v>
      </c>
      <c r="F260" s="265" t="s">
        <v>275</v>
      </c>
      <c r="G260" s="263"/>
      <c r="H260" s="266">
        <v>126.947</v>
      </c>
      <c r="I260" s="267"/>
      <c r="J260" s="263"/>
      <c r="K260" s="263"/>
      <c r="L260" s="268"/>
      <c r="M260" s="269"/>
      <c r="N260" s="270"/>
      <c r="O260" s="270"/>
      <c r="P260" s="270"/>
      <c r="Q260" s="270"/>
      <c r="R260" s="270"/>
      <c r="S260" s="270"/>
      <c r="T260" s="271"/>
      <c r="AT260" s="272" t="s">
        <v>269</v>
      </c>
      <c r="AU260" s="272" t="s">
        <v>85</v>
      </c>
      <c r="AV260" s="14" t="s">
        <v>148</v>
      </c>
      <c r="AW260" s="14" t="s">
        <v>37</v>
      </c>
      <c r="AX260" s="14" t="s">
        <v>83</v>
      </c>
      <c r="AY260" s="272" t="s">
        <v>131</v>
      </c>
    </row>
    <row r="261" s="1" customFormat="1" ht="16.5" customHeight="1">
      <c r="B261" s="39"/>
      <c r="C261" s="218" t="s">
        <v>493</v>
      </c>
      <c r="D261" s="218" t="s">
        <v>132</v>
      </c>
      <c r="E261" s="219" t="s">
        <v>494</v>
      </c>
      <c r="F261" s="220" t="s">
        <v>495</v>
      </c>
      <c r="G261" s="221" t="s">
        <v>332</v>
      </c>
      <c r="H261" s="222">
        <v>14.699999999999999</v>
      </c>
      <c r="I261" s="223"/>
      <c r="J261" s="224">
        <f>ROUND(I261*H261,2)</f>
        <v>0</v>
      </c>
      <c r="K261" s="220" t="s">
        <v>19</v>
      </c>
      <c r="L261" s="44"/>
      <c r="M261" s="225" t="s">
        <v>19</v>
      </c>
      <c r="N261" s="226" t="s">
        <v>47</v>
      </c>
      <c r="O261" s="84"/>
      <c r="P261" s="227">
        <f>O261*H261</f>
        <v>0</v>
      </c>
      <c r="Q261" s="227">
        <v>0</v>
      </c>
      <c r="R261" s="227">
        <f>Q261*H261</f>
        <v>0</v>
      </c>
      <c r="S261" s="227">
        <v>0</v>
      </c>
      <c r="T261" s="228">
        <f>S261*H261</f>
        <v>0</v>
      </c>
      <c r="AR261" s="229" t="s">
        <v>364</v>
      </c>
      <c r="AT261" s="229" t="s">
        <v>132</v>
      </c>
      <c r="AU261" s="229" t="s">
        <v>85</v>
      </c>
      <c r="AY261" s="18" t="s">
        <v>131</v>
      </c>
      <c r="BE261" s="230">
        <f>IF(N261="základní",J261,0)</f>
        <v>0</v>
      </c>
      <c r="BF261" s="230">
        <f>IF(N261="snížená",J261,0)</f>
        <v>0</v>
      </c>
      <c r="BG261" s="230">
        <f>IF(N261="zákl. přenesená",J261,0)</f>
        <v>0</v>
      </c>
      <c r="BH261" s="230">
        <f>IF(N261="sníž. přenesená",J261,0)</f>
        <v>0</v>
      </c>
      <c r="BI261" s="230">
        <f>IF(N261="nulová",J261,0)</f>
        <v>0</v>
      </c>
      <c r="BJ261" s="18" t="s">
        <v>83</v>
      </c>
      <c r="BK261" s="230">
        <f>ROUND(I261*H261,2)</f>
        <v>0</v>
      </c>
      <c r="BL261" s="18" t="s">
        <v>364</v>
      </c>
      <c r="BM261" s="229" t="s">
        <v>496</v>
      </c>
    </row>
    <row r="262" s="1" customFormat="1">
      <c r="B262" s="39"/>
      <c r="C262" s="40"/>
      <c r="D262" s="231" t="s">
        <v>267</v>
      </c>
      <c r="E262" s="40"/>
      <c r="F262" s="240" t="s">
        <v>497</v>
      </c>
      <c r="G262" s="40"/>
      <c r="H262" s="40"/>
      <c r="I262" s="146"/>
      <c r="J262" s="40"/>
      <c r="K262" s="40"/>
      <c r="L262" s="44"/>
      <c r="M262" s="233"/>
      <c r="N262" s="84"/>
      <c r="O262" s="84"/>
      <c r="P262" s="84"/>
      <c r="Q262" s="84"/>
      <c r="R262" s="84"/>
      <c r="S262" s="84"/>
      <c r="T262" s="85"/>
      <c r="AT262" s="18" t="s">
        <v>267</v>
      </c>
      <c r="AU262" s="18" t="s">
        <v>85</v>
      </c>
    </row>
    <row r="263" s="12" customFormat="1">
      <c r="B263" s="241"/>
      <c r="C263" s="242"/>
      <c r="D263" s="231" t="s">
        <v>269</v>
      </c>
      <c r="E263" s="243" t="s">
        <v>19</v>
      </c>
      <c r="F263" s="244" t="s">
        <v>460</v>
      </c>
      <c r="G263" s="242"/>
      <c r="H263" s="243" t="s">
        <v>19</v>
      </c>
      <c r="I263" s="245"/>
      <c r="J263" s="242"/>
      <c r="K263" s="242"/>
      <c r="L263" s="246"/>
      <c r="M263" s="247"/>
      <c r="N263" s="248"/>
      <c r="O263" s="248"/>
      <c r="P263" s="248"/>
      <c r="Q263" s="248"/>
      <c r="R263" s="248"/>
      <c r="S263" s="248"/>
      <c r="T263" s="249"/>
      <c r="AT263" s="250" t="s">
        <v>269</v>
      </c>
      <c r="AU263" s="250" t="s">
        <v>85</v>
      </c>
      <c r="AV263" s="12" t="s">
        <v>83</v>
      </c>
      <c r="AW263" s="12" t="s">
        <v>37</v>
      </c>
      <c r="AX263" s="12" t="s">
        <v>76</v>
      </c>
      <c r="AY263" s="250" t="s">
        <v>131</v>
      </c>
    </row>
    <row r="264" s="13" customFormat="1">
      <c r="B264" s="251"/>
      <c r="C264" s="252"/>
      <c r="D264" s="231" t="s">
        <v>269</v>
      </c>
      <c r="E264" s="253" t="s">
        <v>19</v>
      </c>
      <c r="F264" s="254" t="s">
        <v>498</v>
      </c>
      <c r="G264" s="252"/>
      <c r="H264" s="255">
        <v>12.199999999999999</v>
      </c>
      <c r="I264" s="256"/>
      <c r="J264" s="252"/>
      <c r="K264" s="252"/>
      <c r="L264" s="257"/>
      <c r="M264" s="258"/>
      <c r="N264" s="259"/>
      <c r="O264" s="259"/>
      <c r="P264" s="259"/>
      <c r="Q264" s="259"/>
      <c r="R264" s="259"/>
      <c r="S264" s="259"/>
      <c r="T264" s="260"/>
      <c r="AT264" s="261" t="s">
        <v>269</v>
      </c>
      <c r="AU264" s="261" t="s">
        <v>85</v>
      </c>
      <c r="AV264" s="13" t="s">
        <v>85</v>
      </c>
      <c r="AW264" s="13" t="s">
        <v>37</v>
      </c>
      <c r="AX264" s="13" t="s">
        <v>76</v>
      </c>
      <c r="AY264" s="261" t="s">
        <v>131</v>
      </c>
    </row>
    <row r="265" s="13" customFormat="1">
      <c r="B265" s="251"/>
      <c r="C265" s="252"/>
      <c r="D265" s="231" t="s">
        <v>269</v>
      </c>
      <c r="E265" s="253" t="s">
        <v>19</v>
      </c>
      <c r="F265" s="254" t="s">
        <v>499</v>
      </c>
      <c r="G265" s="252"/>
      <c r="H265" s="255">
        <v>2.5</v>
      </c>
      <c r="I265" s="256"/>
      <c r="J265" s="252"/>
      <c r="K265" s="252"/>
      <c r="L265" s="257"/>
      <c r="M265" s="258"/>
      <c r="N265" s="259"/>
      <c r="O265" s="259"/>
      <c r="P265" s="259"/>
      <c r="Q265" s="259"/>
      <c r="R265" s="259"/>
      <c r="S265" s="259"/>
      <c r="T265" s="260"/>
      <c r="AT265" s="261" t="s">
        <v>269</v>
      </c>
      <c r="AU265" s="261" t="s">
        <v>85</v>
      </c>
      <c r="AV265" s="13" t="s">
        <v>85</v>
      </c>
      <c r="AW265" s="13" t="s">
        <v>37</v>
      </c>
      <c r="AX265" s="13" t="s">
        <v>76</v>
      </c>
      <c r="AY265" s="261" t="s">
        <v>131</v>
      </c>
    </row>
    <row r="266" s="14" customFormat="1">
      <c r="B266" s="262"/>
      <c r="C266" s="263"/>
      <c r="D266" s="231" t="s">
        <v>269</v>
      </c>
      <c r="E266" s="264" t="s">
        <v>19</v>
      </c>
      <c r="F266" s="265" t="s">
        <v>275</v>
      </c>
      <c r="G266" s="263"/>
      <c r="H266" s="266">
        <v>14.699999999999999</v>
      </c>
      <c r="I266" s="267"/>
      <c r="J266" s="263"/>
      <c r="K266" s="263"/>
      <c r="L266" s="268"/>
      <c r="M266" s="269"/>
      <c r="N266" s="270"/>
      <c r="O266" s="270"/>
      <c r="P266" s="270"/>
      <c r="Q266" s="270"/>
      <c r="R266" s="270"/>
      <c r="S266" s="270"/>
      <c r="T266" s="271"/>
      <c r="AT266" s="272" t="s">
        <v>269</v>
      </c>
      <c r="AU266" s="272" t="s">
        <v>85</v>
      </c>
      <c r="AV266" s="14" t="s">
        <v>148</v>
      </c>
      <c r="AW266" s="14" t="s">
        <v>37</v>
      </c>
      <c r="AX266" s="14" t="s">
        <v>83</v>
      </c>
      <c r="AY266" s="272" t="s">
        <v>131</v>
      </c>
    </row>
    <row r="267" s="1" customFormat="1" ht="16.5" customHeight="1">
      <c r="B267" s="39"/>
      <c r="C267" s="218" t="s">
        <v>500</v>
      </c>
      <c r="D267" s="218" t="s">
        <v>132</v>
      </c>
      <c r="E267" s="219" t="s">
        <v>501</v>
      </c>
      <c r="F267" s="220" t="s">
        <v>502</v>
      </c>
      <c r="G267" s="221" t="s">
        <v>230</v>
      </c>
      <c r="H267" s="222">
        <v>199.57400000000001</v>
      </c>
      <c r="I267" s="223"/>
      <c r="J267" s="224">
        <f>ROUND(I267*H267,2)</f>
        <v>0</v>
      </c>
      <c r="K267" s="220" t="s">
        <v>278</v>
      </c>
      <c r="L267" s="44"/>
      <c r="M267" s="225" t="s">
        <v>19</v>
      </c>
      <c r="N267" s="226" t="s">
        <v>47</v>
      </c>
      <c r="O267" s="84"/>
      <c r="P267" s="227">
        <f>O267*H267</f>
        <v>0</v>
      </c>
      <c r="Q267" s="227">
        <v>5.0000000000000002E-05</v>
      </c>
      <c r="R267" s="227">
        <f>Q267*H267</f>
        <v>0.0099787000000000018</v>
      </c>
      <c r="S267" s="227">
        <v>0</v>
      </c>
      <c r="T267" s="228">
        <f>S267*H267</f>
        <v>0</v>
      </c>
      <c r="AR267" s="229" t="s">
        <v>364</v>
      </c>
      <c r="AT267" s="229" t="s">
        <v>132</v>
      </c>
      <c r="AU267" s="229" t="s">
        <v>85</v>
      </c>
      <c r="AY267" s="18" t="s">
        <v>131</v>
      </c>
      <c r="BE267" s="230">
        <f>IF(N267="základní",J267,0)</f>
        <v>0</v>
      </c>
      <c r="BF267" s="230">
        <f>IF(N267="snížená",J267,0)</f>
        <v>0</v>
      </c>
      <c r="BG267" s="230">
        <f>IF(N267="zákl. přenesená",J267,0)</f>
        <v>0</v>
      </c>
      <c r="BH267" s="230">
        <f>IF(N267="sníž. přenesená",J267,0)</f>
        <v>0</v>
      </c>
      <c r="BI267" s="230">
        <f>IF(N267="nulová",J267,0)</f>
        <v>0</v>
      </c>
      <c r="BJ267" s="18" t="s">
        <v>83</v>
      </c>
      <c r="BK267" s="230">
        <f>ROUND(I267*H267,2)</f>
        <v>0</v>
      </c>
      <c r="BL267" s="18" t="s">
        <v>364</v>
      </c>
      <c r="BM267" s="229" t="s">
        <v>503</v>
      </c>
    </row>
    <row r="268" s="1" customFormat="1">
      <c r="B268" s="39"/>
      <c r="C268" s="40"/>
      <c r="D268" s="231" t="s">
        <v>267</v>
      </c>
      <c r="E268" s="40"/>
      <c r="F268" s="240" t="s">
        <v>504</v>
      </c>
      <c r="G268" s="40"/>
      <c r="H268" s="40"/>
      <c r="I268" s="146"/>
      <c r="J268" s="40"/>
      <c r="K268" s="40"/>
      <c r="L268" s="44"/>
      <c r="M268" s="233"/>
      <c r="N268" s="84"/>
      <c r="O268" s="84"/>
      <c r="P268" s="84"/>
      <c r="Q268" s="84"/>
      <c r="R268" s="84"/>
      <c r="S268" s="84"/>
      <c r="T268" s="85"/>
      <c r="AT268" s="18" t="s">
        <v>267</v>
      </c>
      <c r="AU268" s="18" t="s">
        <v>85</v>
      </c>
    </row>
    <row r="269" s="1" customFormat="1">
      <c r="B269" s="39"/>
      <c r="C269" s="40"/>
      <c r="D269" s="231" t="s">
        <v>281</v>
      </c>
      <c r="E269" s="40"/>
      <c r="F269" s="232" t="s">
        <v>505</v>
      </c>
      <c r="G269" s="40"/>
      <c r="H269" s="40"/>
      <c r="I269" s="146"/>
      <c r="J269" s="40"/>
      <c r="K269" s="40"/>
      <c r="L269" s="44"/>
      <c r="M269" s="233"/>
      <c r="N269" s="84"/>
      <c r="O269" s="84"/>
      <c r="P269" s="84"/>
      <c r="Q269" s="84"/>
      <c r="R269" s="84"/>
      <c r="S269" s="84"/>
      <c r="T269" s="85"/>
      <c r="AT269" s="18" t="s">
        <v>281</v>
      </c>
      <c r="AU269" s="18" t="s">
        <v>85</v>
      </c>
    </row>
    <row r="270" s="1" customFormat="1">
      <c r="B270" s="39"/>
      <c r="C270" s="40"/>
      <c r="D270" s="231" t="s">
        <v>138</v>
      </c>
      <c r="E270" s="40"/>
      <c r="F270" s="232" t="s">
        <v>506</v>
      </c>
      <c r="G270" s="40"/>
      <c r="H270" s="40"/>
      <c r="I270" s="146"/>
      <c r="J270" s="40"/>
      <c r="K270" s="40"/>
      <c r="L270" s="44"/>
      <c r="M270" s="233"/>
      <c r="N270" s="84"/>
      <c r="O270" s="84"/>
      <c r="P270" s="84"/>
      <c r="Q270" s="84"/>
      <c r="R270" s="84"/>
      <c r="S270" s="84"/>
      <c r="T270" s="85"/>
      <c r="AT270" s="18" t="s">
        <v>138</v>
      </c>
      <c r="AU270" s="18" t="s">
        <v>85</v>
      </c>
    </row>
    <row r="271" s="12" customFormat="1">
      <c r="B271" s="241"/>
      <c r="C271" s="242"/>
      <c r="D271" s="231" t="s">
        <v>269</v>
      </c>
      <c r="E271" s="243" t="s">
        <v>19</v>
      </c>
      <c r="F271" s="244" t="s">
        <v>507</v>
      </c>
      <c r="G271" s="242"/>
      <c r="H271" s="243" t="s">
        <v>19</v>
      </c>
      <c r="I271" s="245"/>
      <c r="J271" s="242"/>
      <c r="K271" s="242"/>
      <c r="L271" s="246"/>
      <c r="M271" s="247"/>
      <c r="N271" s="248"/>
      <c r="O271" s="248"/>
      <c r="P271" s="248"/>
      <c r="Q271" s="248"/>
      <c r="R271" s="248"/>
      <c r="S271" s="248"/>
      <c r="T271" s="249"/>
      <c r="AT271" s="250" t="s">
        <v>269</v>
      </c>
      <c r="AU271" s="250" t="s">
        <v>85</v>
      </c>
      <c r="AV271" s="12" t="s">
        <v>83</v>
      </c>
      <c r="AW271" s="12" t="s">
        <v>37</v>
      </c>
      <c r="AX271" s="12" t="s">
        <v>76</v>
      </c>
      <c r="AY271" s="250" t="s">
        <v>131</v>
      </c>
    </row>
    <row r="272" s="13" customFormat="1">
      <c r="B272" s="251"/>
      <c r="C272" s="252"/>
      <c r="D272" s="231" t="s">
        <v>269</v>
      </c>
      <c r="E272" s="253" t="s">
        <v>19</v>
      </c>
      <c r="F272" s="254" t="s">
        <v>508</v>
      </c>
      <c r="G272" s="252"/>
      <c r="H272" s="255">
        <v>199.57400000000001</v>
      </c>
      <c r="I272" s="256"/>
      <c r="J272" s="252"/>
      <c r="K272" s="252"/>
      <c r="L272" s="257"/>
      <c r="M272" s="258"/>
      <c r="N272" s="259"/>
      <c r="O272" s="259"/>
      <c r="P272" s="259"/>
      <c r="Q272" s="259"/>
      <c r="R272" s="259"/>
      <c r="S272" s="259"/>
      <c r="T272" s="260"/>
      <c r="AT272" s="261" t="s">
        <v>269</v>
      </c>
      <c r="AU272" s="261" t="s">
        <v>85</v>
      </c>
      <c r="AV272" s="13" t="s">
        <v>85</v>
      </c>
      <c r="AW272" s="13" t="s">
        <v>37</v>
      </c>
      <c r="AX272" s="13" t="s">
        <v>83</v>
      </c>
      <c r="AY272" s="261" t="s">
        <v>131</v>
      </c>
    </row>
    <row r="273" s="1" customFormat="1" ht="16.5" customHeight="1">
      <c r="B273" s="39"/>
      <c r="C273" s="273" t="s">
        <v>509</v>
      </c>
      <c r="D273" s="273" t="s">
        <v>464</v>
      </c>
      <c r="E273" s="274" t="s">
        <v>510</v>
      </c>
      <c r="F273" s="275" t="s">
        <v>511</v>
      </c>
      <c r="G273" s="276" t="s">
        <v>230</v>
      </c>
      <c r="H273" s="277">
        <v>199.57400000000001</v>
      </c>
      <c r="I273" s="278"/>
      <c r="J273" s="279">
        <f>ROUND(I273*H273,2)</f>
        <v>0</v>
      </c>
      <c r="K273" s="275" t="s">
        <v>19</v>
      </c>
      <c r="L273" s="280"/>
      <c r="M273" s="281" t="s">
        <v>19</v>
      </c>
      <c r="N273" s="282" t="s">
        <v>47</v>
      </c>
      <c r="O273" s="84"/>
      <c r="P273" s="227">
        <f>O273*H273</f>
        <v>0</v>
      </c>
      <c r="Q273" s="227">
        <v>0.001</v>
      </c>
      <c r="R273" s="227">
        <f>Q273*H273</f>
        <v>0.19957400000000003</v>
      </c>
      <c r="S273" s="227">
        <v>0</v>
      </c>
      <c r="T273" s="228">
        <f>S273*H273</f>
        <v>0</v>
      </c>
      <c r="AR273" s="229" t="s">
        <v>463</v>
      </c>
      <c r="AT273" s="229" t="s">
        <v>464</v>
      </c>
      <c r="AU273" s="229" t="s">
        <v>85</v>
      </c>
      <c r="AY273" s="18" t="s">
        <v>131</v>
      </c>
      <c r="BE273" s="230">
        <f>IF(N273="základní",J273,0)</f>
        <v>0</v>
      </c>
      <c r="BF273" s="230">
        <f>IF(N273="snížená",J273,0)</f>
        <v>0</v>
      </c>
      <c r="BG273" s="230">
        <f>IF(N273="zákl. přenesená",J273,0)</f>
        <v>0</v>
      </c>
      <c r="BH273" s="230">
        <f>IF(N273="sníž. přenesená",J273,0)</f>
        <v>0</v>
      </c>
      <c r="BI273" s="230">
        <f>IF(N273="nulová",J273,0)</f>
        <v>0</v>
      </c>
      <c r="BJ273" s="18" t="s">
        <v>83</v>
      </c>
      <c r="BK273" s="230">
        <f>ROUND(I273*H273,2)</f>
        <v>0</v>
      </c>
      <c r="BL273" s="18" t="s">
        <v>364</v>
      </c>
      <c r="BM273" s="229" t="s">
        <v>512</v>
      </c>
    </row>
    <row r="274" s="1" customFormat="1">
      <c r="B274" s="39"/>
      <c r="C274" s="40"/>
      <c r="D274" s="231" t="s">
        <v>267</v>
      </c>
      <c r="E274" s="40"/>
      <c r="F274" s="240" t="s">
        <v>513</v>
      </c>
      <c r="G274" s="40"/>
      <c r="H274" s="40"/>
      <c r="I274" s="146"/>
      <c r="J274" s="40"/>
      <c r="K274" s="40"/>
      <c r="L274" s="44"/>
      <c r="M274" s="233"/>
      <c r="N274" s="84"/>
      <c r="O274" s="84"/>
      <c r="P274" s="84"/>
      <c r="Q274" s="84"/>
      <c r="R274" s="84"/>
      <c r="S274" s="84"/>
      <c r="T274" s="85"/>
      <c r="AT274" s="18" t="s">
        <v>267</v>
      </c>
      <c r="AU274" s="18" t="s">
        <v>85</v>
      </c>
    </row>
    <row r="275" s="1" customFormat="1">
      <c r="B275" s="39"/>
      <c r="C275" s="40"/>
      <c r="D275" s="231" t="s">
        <v>138</v>
      </c>
      <c r="E275" s="40"/>
      <c r="F275" s="232" t="s">
        <v>514</v>
      </c>
      <c r="G275" s="40"/>
      <c r="H275" s="40"/>
      <c r="I275" s="146"/>
      <c r="J275" s="40"/>
      <c r="K275" s="40"/>
      <c r="L275" s="44"/>
      <c r="M275" s="233"/>
      <c r="N275" s="84"/>
      <c r="O275" s="84"/>
      <c r="P275" s="84"/>
      <c r="Q275" s="84"/>
      <c r="R275" s="84"/>
      <c r="S275" s="84"/>
      <c r="T275" s="85"/>
      <c r="AT275" s="18" t="s">
        <v>138</v>
      </c>
      <c r="AU275" s="18" t="s">
        <v>85</v>
      </c>
    </row>
    <row r="276" s="12" customFormat="1">
      <c r="B276" s="241"/>
      <c r="C276" s="242"/>
      <c r="D276" s="231" t="s">
        <v>269</v>
      </c>
      <c r="E276" s="243" t="s">
        <v>19</v>
      </c>
      <c r="F276" s="244" t="s">
        <v>507</v>
      </c>
      <c r="G276" s="242"/>
      <c r="H276" s="243" t="s">
        <v>19</v>
      </c>
      <c r="I276" s="245"/>
      <c r="J276" s="242"/>
      <c r="K276" s="242"/>
      <c r="L276" s="246"/>
      <c r="M276" s="247"/>
      <c r="N276" s="248"/>
      <c r="O276" s="248"/>
      <c r="P276" s="248"/>
      <c r="Q276" s="248"/>
      <c r="R276" s="248"/>
      <c r="S276" s="248"/>
      <c r="T276" s="249"/>
      <c r="AT276" s="250" t="s">
        <v>269</v>
      </c>
      <c r="AU276" s="250" t="s">
        <v>85</v>
      </c>
      <c r="AV276" s="12" t="s">
        <v>83</v>
      </c>
      <c r="AW276" s="12" t="s">
        <v>37</v>
      </c>
      <c r="AX276" s="12" t="s">
        <v>76</v>
      </c>
      <c r="AY276" s="250" t="s">
        <v>131</v>
      </c>
    </row>
    <row r="277" s="13" customFormat="1">
      <c r="B277" s="251"/>
      <c r="C277" s="252"/>
      <c r="D277" s="231" t="s">
        <v>269</v>
      </c>
      <c r="E277" s="253" t="s">
        <v>19</v>
      </c>
      <c r="F277" s="254" t="s">
        <v>515</v>
      </c>
      <c r="G277" s="252"/>
      <c r="H277" s="255">
        <v>38.159999999999997</v>
      </c>
      <c r="I277" s="256"/>
      <c r="J277" s="252"/>
      <c r="K277" s="252"/>
      <c r="L277" s="257"/>
      <c r="M277" s="258"/>
      <c r="N277" s="259"/>
      <c r="O277" s="259"/>
      <c r="P277" s="259"/>
      <c r="Q277" s="259"/>
      <c r="R277" s="259"/>
      <c r="S277" s="259"/>
      <c r="T277" s="260"/>
      <c r="AT277" s="261" t="s">
        <v>269</v>
      </c>
      <c r="AU277" s="261" t="s">
        <v>85</v>
      </c>
      <c r="AV277" s="13" t="s">
        <v>85</v>
      </c>
      <c r="AW277" s="13" t="s">
        <v>37</v>
      </c>
      <c r="AX277" s="13" t="s">
        <v>76</v>
      </c>
      <c r="AY277" s="261" t="s">
        <v>131</v>
      </c>
    </row>
    <row r="278" s="13" customFormat="1">
      <c r="B278" s="251"/>
      <c r="C278" s="252"/>
      <c r="D278" s="231" t="s">
        <v>269</v>
      </c>
      <c r="E278" s="253" t="s">
        <v>19</v>
      </c>
      <c r="F278" s="254" t="s">
        <v>516</v>
      </c>
      <c r="G278" s="252"/>
      <c r="H278" s="255">
        <v>4.1040000000000001</v>
      </c>
      <c r="I278" s="256"/>
      <c r="J278" s="252"/>
      <c r="K278" s="252"/>
      <c r="L278" s="257"/>
      <c r="M278" s="258"/>
      <c r="N278" s="259"/>
      <c r="O278" s="259"/>
      <c r="P278" s="259"/>
      <c r="Q278" s="259"/>
      <c r="R278" s="259"/>
      <c r="S278" s="259"/>
      <c r="T278" s="260"/>
      <c r="AT278" s="261" t="s">
        <v>269</v>
      </c>
      <c r="AU278" s="261" t="s">
        <v>85</v>
      </c>
      <c r="AV278" s="13" t="s">
        <v>85</v>
      </c>
      <c r="AW278" s="13" t="s">
        <v>37</v>
      </c>
      <c r="AX278" s="13" t="s">
        <v>76</v>
      </c>
      <c r="AY278" s="261" t="s">
        <v>131</v>
      </c>
    </row>
    <row r="279" s="13" customFormat="1">
      <c r="B279" s="251"/>
      <c r="C279" s="252"/>
      <c r="D279" s="231" t="s">
        <v>269</v>
      </c>
      <c r="E279" s="253" t="s">
        <v>19</v>
      </c>
      <c r="F279" s="254" t="s">
        <v>517</v>
      </c>
      <c r="G279" s="252"/>
      <c r="H279" s="255">
        <v>1.133</v>
      </c>
      <c r="I279" s="256"/>
      <c r="J279" s="252"/>
      <c r="K279" s="252"/>
      <c r="L279" s="257"/>
      <c r="M279" s="258"/>
      <c r="N279" s="259"/>
      <c r="O279" s="259"/>
      <c r="P279" s="259"/>
      <c r="Q279" s="259"/>
      <c r="R279" s="259"/>
      <c r="S279" s="259"/>
      <c r="T279" s="260"/>
      <c r="AT279" s="261" t="s">
        <v>269</v>
      </c>
      <c r="AU279" s="261" t="s">
        <v>85</v>
      </c>
      <c r="AV279" s="13" t="s">
        <v>85</v>
      </c>
      <c r="AW279" s="13" t="s">
        <v>37</v>
      </c>
      <c r="AX279" s="13" t="s">
        <v>76</v>
      </c>
      <c r="AY279" s="261" t="s">
        <v>131</v>
      </c>
    </row>
    <row r="280" s="13" customFormat="1">
      <c r="B280" s="251"/>
      <c r="C280" s="252"/>
      <c r="D280" s="231" t="s">
        <v>269</v>
      </c>
      <c r="E280" s="253" t="s">
        <v>19</v>
      </c>
      <c r="F280" s="254" t="s">
        <v>518</v>
      </c>
      <c r="G280" s="252"/>
      <c r="H280" s="255">
        <v>0.434</v>
      </c>
      <c r="I280" s="256"/>
      <c r="J280" s="252"/>
      <c r="K280" s="252"/>
      <c r="L280" s="257"/>
      <c r="M280" s="258"/>
      <c r="N280" s="259"/>
      <c r="O280" s="259"/>
      <c r="P280" s="259"/>
      <c r="Q280" s="259"/>
      <c r="R280" s="259"/>
      <c r="S280" s="259"/>
      <c r="T280" s="260"/>
      <c r="AT280" s="261" t="s">
        <v>269</v>
      </c>
      <c r="AU280" s="261" t="s">
        <v>85</v>
      </c>
      <c r="AV280" s="13" t="s">
        <v>85</v>
      </c>
      <c r="AW280" s="13" t="s">
        <v>37</v>
      </c>
      <c r="AX280" s="13" t="s">
        <v>76</v>
      </c>
      <c r="AY280" s="261" t="s">
        <v>131</v>
      </c>
    </row>
    <row r="281" s="13" customFormat="1">
      <c r="B281" s="251"/>
      <c r="C281" s="252"/>
      <c r="D281" s="231" t="s">
        <v>269</v>
      </c>
      <c r="E281" s="253" t="s">
        <v>19</v>
      </c>
      <c r="F281" s="254" t="s">
        <v>519</v>
      </c>
      <c r="G281" s="252"/>
      <c r="H281" s="255">
        <v>0.41999999999999998</v>
      </c>
      <c r="I281" s="256"/>
      <c r="J281" s="252"/>
      <c r="K281" s="252"/>
      <c r="L281" s="257"/>
      <c r="M281" s="258"/>
      <c r="N281" s="259"/>
      <c r="O281" s="259"/>
      <c r="P281" s="259"/>
      <c r="Q281" s="259"/>
      <c r="R281" s="259"/>
      <c r="S281" s="259"/>
      <c r="T281" s="260"/>
      <c r="AT281" s="261" t="s">
        <v>269</v>
      </c>
      <c r="AU281" s="261" t="s">
        <v>85</v>
      </c>
      <c r="AV281" s="13" t="s">
        <v>85</v>
      </c>
      <c r="AW281" s="13" t="s">
        <v>37</v>
      </c>
      <c r="AX281" s="13" t="s">
        <v>76</v>
      </c>
      <c r="AY281" s="261" t="s">
        <v>131</v>
      </c>
    </row>
    <row r="282" s="13" customFormat="1">
      <c r="B282" s="251"/>
      <c r="C282" s="252"/>
      <c r="D282" s="231" t="s">
        <v>269</v>
      </c>
      <c r="E282" s="253" t="s">
        <v>19</v>
      </c>
      <c r="F282" s="254" t="s">
        <v>520</v>
      </c>
      <c r="G282" s="252"/>
      <c r="H282" s="255">
        <v>46.463999999999999</v>
      </c>
      <c r="I282" s="256"/>
      <c r="J282" s="252"/>
      <c r="K282" s="252"/>
      <c r="L282" s="257"/>
      <c r="M282" s="258"/>
      <c r="N282" s="259"/>
      <c r="O282" s="259"/>
      <c r="P282" s="259"/>
      <c r="Q282" s="259"/>
      <c r="R282" s="259"/>
      <c r="S282" s="259"/>
      <c r="T282" s="260"/>
      <c r="AT282" s="261" t="s">
        <v>269</v>
      </c>
      <c r="AU282" s="261" t="s">
        <v>85</v>
      </c>
      <c r="AV282" s="13" t="s">
        <v>85</v>
      </c>
      <c r="AW282" s="13" t="s">
        <v>37</v>
      </c>
      <c r="AX282" s="13" t="s">
        <v>76</v>
      </c>
      <c r="AY282" s="261" t="s">
        <v>131</v>
      </c>
    </row>
    <row r="283" s="15" customFormat="1">
      <c r="B283" s="283"/>
      <c r="C283" s="284"/>
      <c r="D283" s="231" t="s">
        <v>269</v>
      </c>
      <c r="E283" s="285" t="s">
        <v>237</v>
      </c>
      <c r="F283" s="286" t="s">
        <v>478</v>
      </c>
      <c r="G283" s="284"/>
      <c r="H283" s="287">
        <v>90.715000000000003</v>
      </c>
      <c r="I283" s="288"/>
      <c r="J283" s="284"/>
      <c r="K283" s="284"/>
      <c r="L283" s="289"/>
      <c r="M283" s="290"/>
      <c r="N283" s="291"/>
      <c r="O283" s="291"/>
      <c r="P283" s="291"/>
      <c r="Q283" s="291"/>
      <c r="R283" s="291"/>
      <c r="S283" s="291"/>
      <c r="T283" s="292"/>
      <c r="AT283" s="293" t="s">
        <v>269</v>
      </c>
      <c r="AU283" s="293" t="s">
        <v>85</v>
      </c>
      <c r="AV283" s="15" t="s">
        <v>130</v>
      </c>
      <c r="AW283" s="15" t="s">
        <v>37</v>
      </c>
      <c r="AX283" s="15" t="s">
        <v>76</v>
      </c>
      <c r="AY283" s="293" t="s">
        <v>131</v>
      </c>
    </row>
    <row r="284" s="13" customFormat="1">
      <c r="B284" s="251"/>
      <c r="C284" s="252"/>
      <c r="D284" s="231" t="s">
        <v>269</v>
      </c>
      <c r="E284" s="253" t="s">
        <v>19</v>
      </c>
      <c r="F284" s="254" t="s">
        <v>521</v>
      </c>
      <c r="G284" s="252"/>
      <c r="H284" s="255">
        <v>9.0719999999999992</v>
      </c>
      <c r="I284" s="256"/>
      <c r="J284" s="252"/>
      <c r="K284" s="252"/>
      <c r="L284" s="257"/>
      <c r="M284" s="258"/>
      <c r="N284" s="259"/>
      <c r="O284" s="259"/>
      <c r="P284" s="259"/>
      <c r="Q284" s="259"/>
      <c r="R284" s="259"/>
      <c r="S284" s="259"/>
      <c r="T284" s="260"/>
      <c r="AT284" s="261" t="s">
        <v>269</v>
      </c>
      <c r="AU284" s="261" t="s">
        <v>85</v>
      </c>
      <c r="AV284" s="13" t="s">
        <v>85</v>
      </c>
      <c r="AW284" s="13" t="s">
        <v>37</v>
      </c>
      <c r="AX284" s="13" t="s">
        <v>76</v>
      </c>
      <c r="AY284" s="261" t="s">
        <v>131</v>
      </c>
    </row>
    <row r="285" s="14" customFormat="1">
      <c r="B285" s="262"/>
      <c r="C285" s="263"/>
      <c r="D285" s="231" t="s">
        <v>269</v>
      </c>
      <c r="E285" s="264" t="s">
        <v>138</v>
      </c>
      <c r="F285" s="265" t="s">
        <v>275</v>
      </c>
      <c r="G285" s="263"/>
      <c r="H285" s="266">
        <v>99.787000000000006</v>
      </c>
      <c r="I285" s="267"/>
      <c r="J285" s="263"/>
      <c r="K285" s="263"/>
      <c r="L285" s="268"/>
      <c r="M285" s="269"/>
      <c r="N285" s="270"/>
      <c r="O285" s="270"/>
      <c r="P285" s="270"/>
      <c r="Q285" s="270"/>
      <c r="R285" s="270"/>
      <c r="S285" s="270"/>
      <c r="T285" s="271"/>
      <c r="AT285" s="272" t="s">
        <v>269</v>
      </c>
      <c r="AU285" s="272" t="s">
        <v>85</v>
      </c>
      <c r="AV285" s="14" t="s">
        <v>148</v>
      </c>
      <c r="AW285" s="14" t="s">
        <v>37</v>
      </c>
      <c r="AX285" s="14" t="s">
        <v>76</v>
      </c>
      <c r="AY285" s="272" t="s">
        <v>131</v>
      </c>
    </row>
    <row r="286" s="13" customFormat="1">
      <c r="B286" s="251"/>
      <c r="C286" s="252"/>
      <c r="D286" s="231" t="s">
        <v>269</v>
      </c>
      <c r="E286" s="253" t="s">
        <v>19</v>
      </c>
      <c r="F286" s="254" t="s">
        <v>508</v>
      </c>
      <c r="G286" s="252"/>
      <c r="H286" s="255">
        <v>199.57400000000001</v>
      </c>
      <c r="I286" s="256"/>
      <c r="J286" s="252"/>
      <c r="K286" s="252"/>
      <c r="L286" s="257"/>
      <c r="M286" s="258"/>
      <c r="N286" s="259"/>
      <c r="O286" s="259"/>
      <c r="P286" s="259"/>
      <c r="Q286" s="259"/>
      <c r="R286" s="259"/>
      <c r="S286" s="259"/>
      <c r="T286" s="260"/>
      <c r="AT286" s="261" t="s">
        <v>269</v>
      </c>
      <c r="AU286" s="261" t="s">
        <v>85</v>
      </c>
      <c r="AV286" s="13" t="s">
        <v>85</v>
      </c>
      <c r="AW286" s="13" t="s">
        <v>37</v>
      </c>
      <c r="AX286" s="13" t="s">
        <v>83</v>
      </c>
      <c r="AY286" s="261" t="s">
        <v>131</v>
      </c>
    </row>
    <row r="287" s="1" customFormat="1" ht="16.5" customHeight="1">
      <c r="B287" s="39"/>
      <c r="C287" s="218" t="s">
        <v>522</v>
      </c>
      <c r="D287" s="218" t="s">
        <v>132</v>
      </c>
      <c r="E287" s="219" t="s">
        <v>523</v>
      </c>
      <c r="F287" s="220" t="s">
        <v>524</v>
      </c>
      <c r="G287" s="221" t="s">
        <v>230</v>
      </c>
      <c r="H287" s="222">
        <v>165</v>
      </c>
      <c r="I287" s="223"/>
      <c r="J287" s="224">
        <f>ROUND(I287*H287,2)</f>
        <v>0</v>
      </c>
      <c r="K287" s="220" t="s">
        <v>278</v>
      </c>
      <c r="L287" s="44"/>
      <c r="M287" s="225" t="s">
        <v>19</v>
      </c>
      <c r="N287" s="226" t="s">
        <v>47</v>
      </c>
      <c r="O287" s="84"/>
      <c r="P287" s="227">
        <f>O287*H287</f>
        <v>0</v>
      </c>
      <c r="Q287" s="227">
        <v>5.0000000000000002E-05</v>
      </c>
      <c r="R287" s="227">
        <f>Q287*H287</f>
        <v>0.0082500000000000004</v>
      </c>
      <c r="S287" s="227">
        <v>0</v>
      </c>
      <c r="T287" s="228">
        <f>S287*H287</f>
        <v>0</v>
      </c>
      <c r="AR287" s="229" t="s">
        <v>364</v>
      </c>
      <c r="AT287" s="229" t="s">
        <v>132</v>
      </c>
      <c r="AU287" s="229" t="s">
        <v>85</v>
      </c>
      <c r="AY287" s="18" t="s">
        <v>131</v>
      </c>
      <c r="BE287" s="230">
        <f>IF(N287="základní",J287,0)</f>
        <v>0</v>
      </c>
      <c r="BF287" s="230">
        <f>IF(N287="snížená",J287,0)</f>
        <v>0</v>
      </c>
      <c r="BG287" s="230">
        <f>IF(N287="zákl. přenesená",J287,0)</f>
        <v>0</v>
      </c>
      <c r="BH287" s="230">
        <f>IF(N287="sníž. přenesená",J287,0)</f>
        <v>0</v>
      </c>
      <c r="BI287" s="230">
        <f>IF(N287="nulová",J287,0)</f>
        <v>0</v>
      </c>
      <c r="BJ287" s="18" t="s">
        <v>83</v>
      </c>
      <c r="BK287" s="230">
        <f>ROUND(I287*H287,2)</f>
        <v>0</v>
      </c>
      <c r="BL287" s="18" t="s">
        <v>364</v>
      </c>
      <c r="BM287" s="229" t="s">
        <v>525</v>
      </c>
    </row>
    <row r="288" s="1" customFormat="1">
      <c r="B288" s="39"/>
      <c r="C288" s="40"/>
      <c r="D288" s="231" t="s">
        <v>267</v>
      </c>
      <c r="E288" s="40"/>
      <c r="F288" s="240" t="s">
        <v>526</v>
      </c>
      <c r="G288" s="40"/>
      <c r="H288" s="40"/>
      <c r="I288" s="146"/>
      <c r="J288" s="40"/>
      <c r="K288" s="40"/>
      <c r="L288" s="44"/>
      <c r="M288" s="233"/>
      <c r="N288" s="84"/>
      <c r="O288" s="84"/>
      <c r="P288" s="84"/>
      <c r="Q288" s="84"/>
      <c r="R288" s="84"/>
      <c r="S288" s="84"/>
      <c r="T288" s="85"/>
      <c r="AT288" s="18" t="s">
        <v>267</v>
      </c>
      <c r="AU288" s="18" t="s">
        <v>85</v>
      </c>
    </row>
    <row r="289" s="1" customFormat="1">
      <c r="B289" s="39"/>
      <c r="C289" s="40"/>
      <c r="D289" s="231" t="s">
        <v>281</v>
      </c>
      <c r="E289" s="40"/>
      <c r="F289" s="232" t="s">
        <v>505</v>
      </c>
      <c r="G289" s="40"/>
      <c r="H289" s="40"/>
      <c r="I289" s="146"/>
      <c r="J289" s="40"/>
      <c r="K289" s="40"/>
      <c r="L289" s="44"/>
      <c r="M289" s="233"/>
      <c r="N289" s="84"/>
      <c r="O289" s="84"/>
      <c r="P289" s="84"/>
      <c r="Q289" s="84"/>
      <c r="R289" s="84"/>
      <c r="S289" s="84"/>
      <c r="T289" s="85"/>
      <c r="AT289" s="18" t="s">
        <v>281</v>
      </c>
      <c r="AU289" s="18" t="s">
        <v>85</v>
      </c>
    </row>
    <row r="290" s="12" customFormat="1">
      <c r="B290" s="241"/>
      <c r="C290" s="242"/>
      <c r="D290" s="231" t="s">
        <v>269</v>
      </c>
      <c r="E290" s="243" t="s">
        <v>19</v>
      </c>
      <c r="F290" s="244" t="s">
        <v>527</v>
      </c>
      <c r="G290" s="242"/>
      <c r="H290" s="243" t="s">
        <v>19</v>
      </c>
      <c r="I290" s="245"/>
      <c r="J290" s="242"/>
      <c r="K290" s="242"/>
      <c r="L290" s="246"/>
      <c r="M290" s="247"/>
      <c r="N290" s="248"/>
      <c r="O290" s="248"/>
      <c r="P290" s="248"/>
      <c r="Q290" s="248"/>
      <c r="R290" s="248"/>
      <c r="S290" s="248"/>
      <c r="T290" s="249"/>
      <c r="AT290" s="250" t="s">
        <v>269</v>
      </c>
      <c r="AU290" s="250" t="s">
        <v>85</v>
      </c>
      <c r="AV290" s="12" t="s">
        <v>83</v>
      </c>
      <c r="AW290" s="12" t="s">
        <v>37</v>
      </c>
      <c r="AX290" s="12" t="s">
        <v>76</v>
      </c>
      <c r="AY290" s="250" t="s">
        <v>131</v>
      </c>
    </row>
    <row r="291" s="13" customFormat="1">
      <c r="B291" s="251"/>
      <c r="C291" s="252"/>
      <c r="D291" s="231" t="s">
        <v>269</v>
      </c>
      <c r="E291" s="253" t="s">
        <v>232</v>
      </c>
      <c r="F291" s="254" t="s">
        <v>528</v>
      </c>
      <c r="G291" s="252"/>
      <c r="H291" s="255">
        <v>165</v>
      </c>
      <c r="I291" s="256"/>
      <c r="J291" s="252"/>
      <c r="K291" s="252"/>
      <c r="L291" s="257"/>
      <c r="M291" s="258"/>
      <c r="N291" s="259"/>
      <c r="O291" s="259"/>
      <c r="P291" s="259"/>
      <c r="Q291" s="259"/>
      <c r="R291" s="259"/>
      <c r="S291" s="259"/>
      <c r="T291" s="260"/>
      <c r="AT291" s="261" t="s">
        <v>269</v>
      </c>
      <c r="AU291" s="261" t="s">
        <v>85</v>
      </c>
      <c r="AV291" s="13" t="s">
        <v>85</v>
      </c>
      <c r="AW291" s="13" t="s">
        <v>37</v>
      </c>
      <c r="AX291" s="13" t="s">
        <v>83</v>
      </c>
      <c r="AY291" s="261" t="s">
        <v>131</v>
      </c>
    </row>
    <row r="292" s="1" customFormat="1" ht="16.5" customHeight="1">
      <c r="B292" s="39"/>
      <c r="C292" s="273" t="s">
        <v>529</v>
      </c>
      <c r="D292" s="273" t="s">
        <v>464</v>
      </c>
      <c r="E292" s="274" t="s">
        <v>530</v>
      </c>
      <c r="F292" s="275" t="s">
        <v>531</v>
      </c>
      <c r="G292" s="276" t="s">
        <v>230</v>
      </c>
      <c r="H292" s="277">
        <v>165</v>
      </c>
      <c r="I292" s="278"/>
      <c r="J292" s="279">
        <f>ROUND(I292*H292,2)</f>
        <v>0</v>
      </c>
      <c r="K292" s="275" t="s">
        <v>19</v>
      </c>
      <c r="L292" s="280"/>
      <c r="M292" s="281" t="s">
        <v>19</v>
      </c>
      <c r="N292" s="282" t="s">
        <v>47</v>
      </c>
      <c r="O292" s="84"/>
      <c r="P292" s="227">
        <f>O292*H292</f>
        <v>0</v>
      </c>
      <c r="Q292" s="227">
        <v>0</v>
      </c>
      <c r="R292" s="227">
        <f>Q292*H292</f>
        <v>0</v>
      </c>
      <c r="S292" s="227">
        <v>0</v>
      </c>
      <c r="T292" s="228">
        <f>S292*H292</f>
        <v>0</v>
      </c>
      <c r="AR292" s="229" t="s">
        <v>463</v>
      </c>
      <c r="AT292" s="229" t="s">
        <v>464</v>
      </c>
      <c r="AU292" s="229" t="s">
        <v>85</v>
      </c>
      <c r="AY292" s="18" t="s">
        <v>131</v>
      </c>
      <c r="BE292" s="230">
        <f>IF(N292="základní",J292,0)</f>
        <v>0</v>
      </c>
      <c r="BF292" s="230">
        <f>IF(N292="snížená",J292,0)</f>
        <v>0</v>
      </c>
      <c r="BG292" s="230">
        <f>IF(N292="zákl. přenesená",J292,0)</f>
        <v>0</v>
      </c>
      <c r="BH292" s="230">
        <f>IF(N292="sníž. přenesená",J292,0)</f>
        <v>0</v>
      </c>
      <c r="BI292" s="230">
        <f>IF(N292="nulová",J292,0)</f>
        <v>0</v>
      </c>
      <c r="BJ292" s="18" t="s">
        <v>83</v>
      </c>
      <c r="BK292" s="230">
        <f>ROUND(I292*H292,2)</f>
        <v>0</v>
      </c>
      <c r="BL292" s="18" t="s">
        <v>364</v>
      </c>
      <c r="BM292" s="229" t="s">
        <v>532</v>
      </c>
    </row>
    <row r="293" s="1" customFormat="1">
      <c r="B293" s="39"/>
      <c r="C293" s="40"/>
      <c r="D293" s="231" t="s">
        <v>267</v>
      </c>
      <c r="E293" s="40"/>
      <c r="F293" s="240" t="s">
        <v>533</v>
      </c>
      <c r="G293" s="40"/>
      <c r="H293" s="40"/>
      <c r="I293" s="146"/>
      <c r="J293" s="40"/>
      <c r="K293" s="40"/>
      <c r="L293" s="44"/>
      <c r="M293" s="233"/>
      <c r="N293" s="84"/>
      <c r="O293" s="84"/>
      <c r="P293" s="84"/>
      <c r="Q293" s="84"/>
      <c r="R293" s="84"/>
      <c r="S293" s="84"/>
      <c r="T293" s="85"/>
      <c r="AT293" s="18" t="s">
        <v>267</v>
      </c>
      <c r="AU293" s="18" t="s">
        <v>85</v>
      </c>
    </row>
    <row r="294" s="13" customFormat="1">
      <c r="B294" s="251"/>
      <c r="C294" s="252"/>
      <c r="D294" s="231" t="s">
        <v>269</v>
      </c>
      <c r="E294" s="253" t="s">
        <v>19</v>
      </c>
      <c r="F294" s="254" t="s">
        <v>232</v>
      </c>
      <c r="G294" s="252"/>
      <c r="H294" s="255">
        <v>165</v>
      </c>
      <c r="I294" s="256"/>
      <c r="J294" s="252"/>
      <c r="K294" s="252"/>
      <c r="L294" s="257"/>
      <c r="M294" s="258"/>
      <c r="N294" s="259"/>
      <c r="O294" s="259"/>
      <c r="P294" s="259"/>
      <c r="Q294" s="259"/>
      <c r="R294" s="259"/>
      <c r="S294" s="259"/>
      <c r="T294" s="260"/>
      <c r="AT294" s="261" t="s">
        <v>269</v>
      </c>
      <c r="AU294" s="261" t="s">
        <v>85</v>
      </c>
      <c r="AV294" s="13" t="s">
        <v>85</v>
      </c>
      <c r="AW294" s="13" t="s">
        <v>37</v>
      </c>
      <c r="AX294" s="13" t="s">
        <v>83</v>
      </c>
      <c r="AY294" s="261" t="s">
        <v>131</v>
      </c>
    </row>
    <row r="295" s="1" customFormat="1" ht="16.5" customHeight="1">
      <c r="B295" s="39"/>
      <c r="C295" s="218" t="s">
        <v>534</v>
      </c>
      <c r="D295" s="218" t="s">
        <v>132</v>
      </c>
      <c r="E295" s="219" t="s">
        <v>535</v>
      </c>
      <c r="F295" s="220" t="s">
        <v>536</v>
      </c>
      <c r="G295" s="221" t="s">
        <v>230</v>
      </c>
      <c r="H295" s="222">
        <v>798</v>
      </c>
      <c r="I295" s="223"/>
      <c r="J295" s="224">
        <f>ROUND(I295*H295,2)</f>
        <v>0</v>
      </c>
      <c r="K295" s="220" t="s">
        <v>278</v>
      </c>
      <c r="L295" s="44"/>
      <c r="M295" s="225" t="s">
        <v>19</v>
      </c>
      <c r="N295" s="226" t="s">
        <v>47</v>
      </c>
      <c r="O295" s="84"/>
      <c r="P295" s="227">
        <f>O295*H295</f>
        <v>0</v>
      </c>
      <c r="Q295" s="227">
        <v>0</v>
      </c>
      <c r="R295" s="227">
        <f>Q295*H295</f>
        <v>0</v>
      </c>
      <c r="S295" s="227">
        <v>0.001</v>
      </c>
      <c r="T295" s="228">
        <f>S295*H295</f>
        <v>0.79800000000000004</v>
      </c>
      <c r="AR295" s="229" t="s">
        <v>364</v>
      </c>
      <c r="AT295" s="229" t="s">
        <v>132</v>
      </c>
      <c r="AU295" s="229" t="s">
        <v>85</v>
      </c>
      <c r="AY295" s="18" t="s">
        <v>131</v>
      </c>
      <c r="BE295" s="230">
        <f>IF(N295="základní",J295,0)</f>
        <v>0</v>
      </c>
      <c r="BF295" s="230">
        <f>IF(N295="snížená",J295,0)</f>
        <v>0</v>
      </c>
      <c r="BG295" s="230">
        <f>IF(N295="zákl. přenesená",J295,0)</f>
        <v>0</v>
      </c>
      <c r="BH295" s="230">
        <f>IF(N295="sníž. přenesená",J295,0)</f>
        <v>0</v>
      </c>
      <c r="BI295" s="230">
        <f>IF(N295="nulová",J295,0)</f>
        <v>0</v>
      </c>
      <c r="BJ295" s="18" t="s">
        <v>83</v>
      </c>
      <c r="BK295" s="230">
        <f>ROUND(I295*H295,2)</f>
        <v>0</v>
      </c>
      <c r="BL295" s="18" t="s">
        <v>364</v>
      </c>
      <c r="BM295" s="229" t="s">
        <v>537</v>
      </c>
    </row>
    <row r="296" s="1" customFormat="1">
      <c r="B296" s="39"/>
      <c r="C296" s="40"/>
      <c r="D296" s="231" t="s">
        <v>267</v>
      </c>
      <c r="E296" s="40"/>
      <c r="F296" s="240" t="s">
        <v>538</v>
      </c>
      <c r="G296" s="40"/>
      <c r="H296" s="40"/>
      <c r="I296" s="146"/>
      <c r="J296" s="40"/>
      <c r="K296" s="40"/>
      <c r="L296" s="44"/>
      <c r="M296" s="233"/>
      <c r="N296" s="84"/>
      <c r="O296" s="84"/>
      <c r="P296" s="84"/>
      <c r="Q296" s="84"/>
      <c r="R296" s="84"/>
      <c r="S296" s="84"/>
      <c r="T296" s="85"/>
      <c r="AT296" s="18" t="s">
        <v>267</v>
      </c>
      <c r="AU296" s="18" t="s">
        <v>85</v>
      </c>
    </row>
    <row r="297" s="1" customFormat="1">
      <c r="B297" s="39"/>
      <c r="C297" s="40"/>
      <c r="D297" s="231" t="s">
        <v>281</v>
      </c>
      <c r="E297" s="40"/>
      <c r="F297" s="232" t="s">
        <v>539</v>
      </c>
      <c r="G297" s="40"/>
      <c r="H297" s="40"/>
      <c r="I297" s="146"/>
      <c r="J297" s="40"/>
      <c r="K297" s="40"/>
      <c r="L297" s="44"/>
      <c r="M297" s="233"/>
      <c r="N297" s="84"/>
      <c r="O297" s="84"/>
      <c r="P297" s="84"/>
      <c r="Q297" s="84"/>
      <c r="R297" s="84"/>
      <c r="S297" s="84"/>
      <c r="T297" s="85"/>
      <c r="AT297" s="18" t="s">
        <v>281</v>
      </c>
      <c r="AU297" s="18" t="s">
        <v>85</v>
      </c>
    </row>
    <row r="298" s="12" customFormat="1">
      <c r="B298" s="241"/>
      <c r="C298" s="242"/>
      <c r="D298" s="231" t="s">
        <v>269</v>
      </c>
      <c r="E298" s="243" t="s">
        <v>19</v>
      </c>
      <c r="F298" s="244" t="s">
        <v>540</v>
      </c>
      <c r="G298" s="242"/>
      <c r="H298" s="243" t="s">
        <v>19</v>
      </c>
      <c r="I298" s="245"/>
      <c r="J298" s="242"/>
      <c r="K298" s="242"/>
      <c r="L298" s="246"/>
      <c r="M298" s="247"/>
      <c r="N298" s="248"/>
      <c r="O298" s="248"/>
      <c r="P298" s="248"/>
      <c r="Q298" s="248"/>
      <c r="R298" s="248"/>
      <c r="S298" s="248"/>
      <c r="T298" s="249"/>
      <c r="AT298" s="250" t="s">
        <v>269</v>
      </c>
      <c r="AU298" s="250" t="s">
        <v>85</v>
      </c>
      <c r="AV298" s="12" t="s">
        <v>83</v>
      </c>
      <c r="AW298" s="12" t="s">
        <v>37</v>
      </c>
      <c r="AX298" s="12" t="s">
        <v>76</v>
      </c>
      <c r="AY298" s="250" t="s">
        <v>131</v>
      </c>
    </row>
    <row r="299" s="12" customFormat="1">
      <c r="B299" s="241"/>
      <c r="C299" s="242"/>
      <c r="D299" s="231" t="s">
        <v>269</v>
      </c>
      <c r="E299" s="243" t="s">
        <v>19</v>
      </c>
      <c r="F299" s="244" t="s">
        <v>541</v>
      </c>
      <c r="G299" s="242"/>
      <c r="H299" s="243" t="s">
        <v>19</v>
      </c>
      <c r="I299" s="245"/>
      <c r="J299" s="242"/>
      <c r="K299" s="242"/>
      <c r="L299" s="246"/>
      <c r="M299" s="247"/>
      <c r="N299" s="248"/>
      <c r="O299" s="248"/>
      <c r="P299" s="248"/>
      <c r="Q299" s="248"/>
      <c r="R299" s="248"/>
      <c r="S299" s="248"/>
      <c r="T299" s="249"/>
      <c r="AT299" s="250" t="s">
        <v>269</v>
      </c>
      <c r="AU299" s="250" t="s">
        <v>85</v>
      </c>
      <c r="AV299" s="12" t="s">
        <v>83</v>
      </c>
      <c r="AW299" s="12" t="s">
        <v>37</v>
      </c>
      <c r="AX299" s="12" t="s">
        <v>76</v>
      </c>
      <c r="AY299" s="250" t="s">
        <v>131</v>
      </c>
    </row>
    <row r="300" s="13" customFormat="1">
      <c r="B300" s="251"/>
      <c r="C300" s="252"/>
      <c r="D300" s="231" t="s">
        <v>269</v>
      </c>
      <c r="E300" s="253" t="s">
        <v>19</v>
      </c>
      <c r="F300" s="254" t="s">
        <v>542</v>
      </c>
      <c r="G300" s="252"/>
      <c r="H300" s="255">
        <v>200</v>
      </c>
      <c r="I300" s="256"/>
      <c r="J300" s="252"/>
      <c r="K300" s="252"/>
      <c r="L300" s="257"/>
      <c r="M300" s="258"/>
      <c r="N300" s="259"/>
      <c r="O300" s="259"/>
      <c r="P300" s="259"/>
      <c r="Q300" s="259"/>
      <c r="R300" s="259"/>
      <c r="S300" s="259"/>
      <c r="T300" s="260"/>
      <c r="AT300" s="261" t="s">
        <v>269</v>
      </c>
      <c r="AU300" s="261" t="s">
        <v>85</v>
      </c>
      <c r="AV300" s="13" t="s">
        <v>85</v>
      </c>
      <c r="AW300" s="13" t="s">
        <v>37</v>
      </c>
      <c r="AX300" s="13" t="s">
        <v>76</v>
      </c>
      <c r="AY300" s="261" t="s">
        <v>131</v>
      </c>
    </row>
    <row r="301" s="12" customFormat="1">
      <c r="B301" s="241"/>
      <c r="C301" s="242"/>
      <c r="D301" s="231" t="s">
        <v>269</v>
      </c>
      <c r="E301" s="243" t="s">
        <v>19</v>
      </c>
      <c r="F301" s="244" t="s">
        <v>543</v>
      </c>
      <c r="G301" s="242"/>
      <c r="H301" s="243" t="s">
        <v>19</v>
      </c>
      <c r="I301" s="245"/>
      <c r="J301" s="242"/>
      <c r="K301" s="242"/>
      <c r="L301" s="246"/>
      <c r="M301" s="247"/>
      <c r="N301" s="248"/>
      <c r="O301" s="248"/>
      <c r="P301" s="248"/>
      <c r="Q301" s="248"/>
      <c r="R301" s="248"/>
      <c r="S301" s="248"/>
      <c r="T301" s="249"/>
      <c r="AT301" s="250" t="s">
        <v>269</v>
      </c>
      <c r="AU301" s="250" t="s">
        <v>85</v>
      </c>
      <c r="AV301" s="12" t="s">
        <v>83</v>
      </c>
      <c r="AW301" s="12" t="s">
        <v>37</v>
      </c>
      <c r="AX301" s="12" t="s">
        <v>76</v>
      </c>
      <c r="AY301" s="250" t="s">
        <v>131</v>
      </c>
    </row>
    <row r="302" s="13" customFormat="1">
      <c r="B302" s="251"/>
      <c r="C302" s="252"/>
      <c r="D302" s="231" t="s">
        <v>269</v>
      </c>
      <c r="E302" s="253" t="s">
        <v>19</v>
      </c>
      <c r="F302" s="254" t="s">
        <v>544</v>
      </c>
      <c r="G302" s="252"/>
      <c r="H302" s="255">
        <v>500</v>
      </c>
      <c r="I302" s="256"/>
      <c r="J302" s="252"/>
      <c r="K302" s="252"/>
      <c r="L302" s="257"/>
      <c r="M302" s="258"/>
      <c r="N302" s="259"/>
      <c r="O302" s="259"/>
      <c r="P302" s="259"/>
      <c r="Q302" s="259"/>
      <c r="R302" s="259"/>
      <c r="S302" s="259"/>
      <c r="T302" s="260"/>
      <c r="AT302" s="261" t="s">
        <v>269</v>
      </c>
      <c r="AU302" s="261" t="s">
        <v>85</v>
      </c>
      <c r="AV302" s="13" t="s">
        <v>85</v>
      </c>
      <c r="AW302" s="13" t="s">
        <v>37</v>
      </c>
      <c r="AX302" s="13" t="s">
        <v>76</v>
      </c>
      <c r="AY302" s="261" t="s">
        <v>131</v>
      </c>
    </row>
    <row r="303" s="13" customFormat="1">
      <c r="B303" s="251"/>
      <c r="C303" s="252"/>
      <c r="D303" s="231" t="s">
        <v>269</v>
      </c>
      <c r="E303" s="253" t="s">
        <v>19</v>
      </c>
      <c r="F303" s="254" t="s">
        <v>545</v>
      </c>
      <c r="G303" s="252"/>
      <c r="H303" s="255">
        <v>98</v>
      </c>
      <c r="I303" s="256"/>
      <c r="J303" s="252"/>
      <c r="K303" s="252"/>
      <c r="L303" s="257"/>
      <c r="M303" s="258"/>
      <c r="N303" s="259"/>
      <c r="O303" s="259"/>
      <c r="P303" s="259"/>
      <c r="Q303" s="259"/>
      <c r="R303" s="259"/>
      <c r="S303" s="259"/>
      <c r="T303" s="260"/>
      <c r="AT303" s="261" t="s">
        <v>269</v>
      </c>
      <c r="AU303" s="261" t="s">
        <v>85</v>
      </c>
      <c r="AV303" s="13" t="s">
        <v>85</v>
      </c>
      <c r="AW303" s="13" t="s">
        <v>37</v>
      </c>
      <c r="AX303" s="13" t="s">
        <v>76</v>
      </c>
      <c r="AY303" s="261" t="s">
        <v>131</v>
      </c>
    </row>
    <row r="304" s="14" customFormat="1">
      <c r="B304" s="262"/>
      <c r="C304" s="263"/>
      <c r="D304" s="231" t="s">
        <v>269</v>
      </c>
      <c r="E304" s="264" t="s">
        <v>228</v>
      </c>
      <c r="F304" s="265" t="s">
        <v>275</v>
      </c>
      <c r="G304" s="263"/>
      <c r="H304" s="266">
        <v>798</v>
      </c>
      <c r="I304" s="267"/>
      <c r="J304" s="263"/>
      <c r="K304" s="263"/>
      <c r="L304" s="268"/>
      <c r="M304" s="269"/>
      <c r="N304" s="270"/>
      <c r="O304" s="270"/>
      <c r="P304" s="270"/>
      <c r="Q304" s="270"/>
      <c r="R304" s="270"/>
      <c r="S304" s="270"/>
      <c r="T304" s="271"/>
      <c r="AT304" s="272" t="s">
        <v>269</v>
      </c>
      <c r="AU304" s="272" t="s">
        <v>85</v>
      </c>
      <c r="AV304" s="14" t="s">
        <v>148</v>
      </c>
      <c r="AW304" s="14" t="s">
        <v>37</v>
      </c>
      <c r="AX304" s="14" t="s">
        <v>83</v>
      </c>
      <c r="AY304" s="272" t="s">
        <v>131</v>
      </c>
    </row>
    <row r="305" s="1" customFormat="1" ht="16.5" customHeight="1">
      <c r="B305" s="39"/>
      <c r="C305" s="218" t="s">
        <v>546</v>
      </c>
      <c r="D305" s="218" t="s">
        <v>132</v>
      </c>
      <c r="E305" s="219" t="s">
        <v>547</v>
      </c>
      <c r="F305" s="220" t="s">
        <v>548</v>
      </c>
      <c r="G305" s="221" t="s">
        <v>422</v>
      </c>
      <c r="H305" s="222">
        <v>0.90300000000000002</v>
      </c>
      <c r="I305" s="223"/>
      <c r="J305" s="224">
        <f>ROUND(I305*H305,2)</f>
        <v>0</v>
      </c>
      <c r="K305" s="220" t="s">
        <v>278</v>
      </c>
      <c r="L305" s="44"/>
      <c r="M305" s="225" t="s">
        <v>19</v>
      </c>
      <c r="N305" s="226" t="s">
        <v>47</v>
      </c>
      <c r="O305" s="84"/>
      <c r="P305" s="227">
        <f>O305*H305</f>
        <v>0</v>
      </c>
      <c r="Q305" s="227">
        <v>0</v>
      </c>
      <c r="R305" s="227">
        <f>Q305*H305</f>
        <v>0</v>
      </c>
      <c r="S305" s="227">
        <v>0</v>
      </c>
      <c r="T305" s="228">
        <f>S305*H305</f>
        <v>0</v>
      </c>
      <c r="AR305" s="229" t="s">
        <v>364</v>
      </c>
      <c r="AT305" s="229" t="s">
        <v>132</v>
      </c>
      <c r="AU305" s="229" t="s">
        <v>85</v>
      </c>
      <c r="AY305" s="18" t="s">
        <v>131</v>
      </c>
      <c r="BE305" s="230">
        <f>IF(N305="základní",J305,0)</f>
        <v>0</v>
      </c>
      <c r="BF305" s="230">
        <f>IF(N305="snížená",J305,0)</f>
        <v>0</v>
      </c>
      <c r="BG305" s="230">
        <f>IF(N305="zákl. přenesená",J305,0)</f>
        <v>0</v>
      </c>
      <c r="BH305" s="230">
        <f>IF(N305="sníž. přenesená",J305,0)</f>
        <v>0</v>
      </c>
      <c r="BI305" s="230">
        <f>IF(N305="nulová",J305,0)</f>
        <v>0</v>
      </c>
      <c r="BJ305" s="18" t="s">
        <v>83</v>
      </c>
      <c r="BK305" s="230">
        <f>ROUND(I305*H305,2)</f>
        <v>0</v>
      </c>
      <c r="BL305" s="18" t="s">
        <v>364</v>
      </c>
      <c r="BM305" s="229" t="s">
        <v>549</v>
      </c>
    </row>
    <row r="306" s="1" customFormat="1">
      <c r="B306" s="39"/>
      <c r="C306" s="40"/>
      <c r="D306" s="231" t="s">
        <v>267</v>
      </c>
      <c r="E306" s="40"/>
      <c r="F306" s="240" t="s">
        <v>550</v>
      </c>
      <c r="G306" s="40"/>
      <c r="H306" s="40"/>
      <c r="I306" s="146"/>
      <c r="J306" s="40"/>
      <c r="K306" s="40"/>
      <c r="L306" s="44"/>
      <c r="M306" s="233"/>
      <c r="N306" s="84"/>
      <c r="O306" s="84"/>
      <c r="P306" s="84"/>
      <c r="Q306" s="84"/>
      <c r="R306" s="84"/>
      <c r="S306" s="84"/>
      <c r="T306" s="85"/>
      <c r="AT306" s="18" t="s">
        <v>267</v>
      </c>
      <c r="AU306" s="18" t="s">
        <v>85</v>
      </c>
    </row>
    <row r="307" s="1" customFormat="1">
      <c r="B307" s="39"/>
      <c r="C307" s="40"/>
      <c r="D307" s="231" t="s">
        <v>281</v>
      </c>
      <c r="E307" s="40"/>
      <c r="F307" s="232" t="s">
        <v>551</v>
      </c>
      <c r="G307" s="40"/>
      <c r="H307" s="40"/>
      <c r="I307" s="146"/>
      <c r="J307" s="40"/>
      <c r="K307" s="40"/>
      <c r="L307" s="44"/>
      <c r="M307" s="233"/>
      <c r="N307" s="84"/>
      <c r="O307" s="84"/>
      <c r="P307" s="84"/>
      <c r="Q307" s="84"/>
      <c r="R307" s="84"/>
      <c r="S307" s="84"/>
      <c r="T307" s="85"/>
      <c r="AT307" s="18" t="s">
        <v>281</v>
      </c>
      <c r="AU307" s="18" t="s">
        <v>85</v>
      </c>
    </row>
    <row r="308" s="1" customFormat="1" ht="16.5" customHeight="1">
      <c r="B308" s="39"/>
      <c r="C308" s="218" t="s">
        <v>552</v>
      </c>
      <c r="D308" s="218" t="s">
        <v>132</v>
      </c>
      <c r="E308" s="219" t="s">
        <v>553</v>
      </c>
      <c r="F308" s="220" t="s">
        <v>554</v>
      </c>
      <c r="G308" s="221" t="s">
        <v>422</v>
      </c>
      <c r="H308" s="222">
        <v>0.90300000000000002</v>
      </c>
      <c r="I308" s="223"/>
      <c r="J308" s="224">
        <f>ROUND(I308*H308,2)</f>
        <v>0</v>
      </c>
      <c r="K308" s="220" t="s">
        <v>278</v>
      </c>
      <c r="L308" s="44"/>
      <c r="M308" s="225" t="s">
        <v>19</v>
      </c>
      <c r="N308" s="226" t="s">
        <v>47</v>
      </c>
      <c r="O308" s="84"/>
      <c r="P308" s="227">
        <f>O308*H308</f>
        <v>0</v>
      </c>
      <c r="Q308" s="227">
        <v>0</v>
      </c>
      <c r="R308" s="227">
        <f>Q308*H308</f>
        <v>0</v>
      </c>
      <c r="S308" s="227">
        <v>0</v>
      </c>
      <c r="T308" s="228">
        <f>S308*H308</f>
        <v>0</v>
      </c>
      <c r="AR308" s="229" t="s">
        <v>364</v>
      </c>
      <c r="AT308" s="229" t="s">
        <v>132</v>
      </c>
      <c r="AU308" s="229" t="s">
        <v>85</v>
      </c>
      <c r="AY308" s="18" t="s">
        <v>131</v>
      </c>
      <c r="BE308" s="230">
        <f>IF(N308="základní",J308,0)</f>
        <v>0</v>
      </c>
      <c r="BF308" s="230">
        <f>IF(N308="snížená",J308,0)</f>
        <v>0</v>
      </c>
      <c r="BG308" s="230">
        <f>IF(N308="zákl. přenesená",J308,0)</f>
        <v>0</v>
      </c>
      <c r="BH308" s="230">
        <f>IF(N308="sníž. přenesená",J308,0)</f>
        <v>0</v>
      </c>
      <c r="BI308" s="230">
        <f>IF(N308="nulová",J308,0)</f>
        <v>0</v>
      </c>
      <c r="BJ308" s="18" t="s">
        <v>83</v>
      </c>
      <c r="BK308" s="230">
        <f>ROUND(I308*H308,2)</f>
        <v>0</v>
      </c>
      <c r="BL308" s="18" t="s">
        <v>364</v>
      </c>
      <c r="BM308" s="229" t="s">
        <v>555</v>
      </c>
    </row>
    <row r="309" s="1" customFormat="1">
      <c r="B309" s="39"/>
      <c r="C309" s="40"/>
      <c r="D309" s="231" t="s">
        <v>267</v>
      </c>
      <c r="E309" s="40"/>
      <c r="F309" s="240" t="s">
        <v>556</v>
      </c>
      <c r="G309" s="40"/>
      <c r="H309" s="40"/>
      <c r="I309" s="146"/>
      <c r="J309" s="40"/>
      <c r="K309" s="40"/>
      <c r="L309" s="44"/>
      <c r="M309" s="233"/>
      <c r="N309" s="84"/>
      <c r="O309" s="84"/>
      <c r="P309" s="84"/>
      <c r="Q309" s="84"/>
      <c r="R309" s="84"/>
      <c r="S309" s="84"/>
      <c r="T309" s="85"/>
      <c r="AT309" s="18" t="s">
        <v>267</v>
      </c>
      <c r="AU309" s="18" t="s">
        <v>85</v>
      </c>
    </row>
    <row r="310" s="1" customFormat="1">
      <c r="B310" s="39"/>
      <c r="C310" s="40"/>
      <c r="D310" s="231" t="s">
        <v>281</v>
      </c>
      <c r="E310" s="40"/>
      <c r="F310" s="232" t="s">
        <v>551</v>
      </c>
      <c r="G310" s="40"/>
      <c r="H310" s="40"/>
      <c r="I310" s="146"/>
      <c r="J310" s="40"/>
      <c r="K310" s="40"/>
      <c r="L310" s="44"/>
      <c r="M310" s="233"/>
      <c r="N310" s="84"/>
      <c r="O310" s="84"/>
      <c r="P310" s="84"/>
      <c r="Q310" s="84"/>
      <c r="R310" s="84"/>
      <c r="S310" s="84"/>
      <c r="T310" s="85"/>
      <c r="AT310" s="18" t="s">
        <v>281</v>
      </c>
      <c r="AU310" s="18" t="s">
        <v>85</v>
      </c>
    </row>
    <row r="311" s="1" customFormat="1" ht="16.5" customHeight="1">
      <c r="B311" s="39"/>
      <c r="C311" s="218" t="s">
        <v>557</v>
      </c>
      <c r="D311" s="218" t="s">
        <v>132</v>
      </c>
      <c r="E311" s="219" t="s">
        <v>558</v>
      </c>
      <c r="F311" s="220" t="s">
        <v>559</v>
      </c>
      <c r="G311" s="221" t="s">
        <v>422</v>
      </c>
      <c r="H311" s="222">
        <v>0.90300000000000002</v>
      </c>
      <c r="I311" s="223"/>
      <c r="J311" s="224">
        <f>ROUND(I311*H311,2)</f>
        <v>0</v>
      </c>
      <c r="K311" s="220" t="s">
        <v>278</v>
      </c>
      <c r="L311" s="44"/>
      <c r="M311" s="225" t="s">
        <v>19</v>
      </c>
      <c r="N311" s="226" t="s">
        <v>47</v>
      </c>
      <c r="O311" s="84"/>
      <c r="P311" s="227">
        <f>O311*H311</f>
        <v>0</v>
      </c>
      <c r="Q311" s="227">
        <v>0</v>
      </c>
      <c r="R311" s="227">
        <f>Q311*H311</f>
        <v>0</v>
      </c>
      <c r="S311" s="227">
        <v>0</v>
      </c>
      <c r="T311" s="228">
        <f>S311*H311</f>
        <v>0</v>
      </c>
      <c r="AR311" s="229" t="s">
        <v>364</v>
      </c>
      <c r="AT311" s="229" t="s">
        <v>132</v>
      </c>
      <c r="AU311" s="229" t="s">
        <v>85</v>
      </c>
      <c r="AY311" s="18" t="s">
        <v>131</v>
      </c>
      <c r="BE311" s="230">
        <f>IF(N311="základní",J311,0)</f>
        <v>0</v>
      </c>
      <c r="BF311" s="230">
        <f>IF(N311="snížená",J311,0)</f>
        <v>0</v>
      </c>
      <c r="BG311" s="230">
        <f>IF(N311="zákl. přenesená",J311,0)</f>
        <v>0</v>
      </c>
      <c r="BH311" s="230">
        <f>IF(N311="sníž. přenesená",J311,0)</f>
        <v>0</v>
      </c>
      <c r="BI311" s="230">
        <f>IF(N311="nulová",J311,0)</f>
        <v>0</v>
      </c>
      <c r="BJ311" s="18" t="s">
        <v>83</v>
      </c>
      <c r="BK311" s="230">
        <f>ROUND(I311*H311,2)</f>
        <v>0</v>
      </c>
      <c r="BL311" s="18" t="s">
        <v>364</v>
      </c>
      <c r="BM311" s="229" t="s">
        <v>560</v>
      </c>
    </row>
    <row r="312" s="1" customFormat="1">
      <c r="B312" s="39"/>
      <c r="C312" s="40"/>
      <c r="D312" s="231" t="s">
        <v>267</v>
      </c>
      <c r="E312" s="40"/>
      <c r="F312" s="240" t="s">
        <v>561</v>
      </c>
      <c r="G312" s="40"/>
      <c r="H312" s="40"/>
      <c r="I312" s="146"/>
      <c r="J312" s="40"/>
      <c r="K312" s="40"/>
      <c r="L312" s="44"/>
      <c r="M312" s="233"/>
      <c r="N312" s="84"/>
      <c r="O312" s="84"/>
      <c r="P312" s="84"/>
      <c r="Q312" s="84"/>
      <c r="R312" s="84"/>
      <c r="S312" s="84"/>
      <c r="T312" s="85"/>
      <c r="AT312" s="18" t="s">
        <v>267</v>
      </c>
      <c r="AU312" s="18" t="s">
        <v>85</v>
      </c>
    </row>
    <row r="313" s="1" customFormat="1">
      <c r="B313" s="39"/>
      <c r="C313" s="40"/>
      <c r="D313" s="231" t="s">
        <v>281</v>
      </c>
      <c r="E313" s="40"/>
      <c r="F313" s="232" t="s">
        <v>551</v>
      </c>
      <c r="G313" s="40"/>
      <c r="H313" s="40"/>
      <c r="I313" s="146"/>
      <c r="J313" s="40"/>
      <c r="K313" s="40"/>
      <c r="L313" s="44"/>
      <c r="M313" s="236"/>
      <c r="N313" s="237"/>
      <c r="O313" s="237"/>
      <c r="P313" s="237"/>
      <c r="Q313" s="237"/>
      <c r="R313" s="237"/>
      <c r="S313" s="237"/>
      <c r="T313" s="238"/>
      <c r="AT313" s="18" t="s">
        <v>281</v>
      </c>
      <c r="AU313" s="18" t="s">
        <v>85</v>
      </c>
    </row>
    <row r="314" s="1" customFormat="1" ht="6.96" customHeight="1">
      <c r="B314" s="59"/>
      <c r="C314" s="60"/>
      <c r="D314" s="60"/>
      <c r="E314" s="60"/>
      <c r="F314" s="60"/>
      <c r="G314" s="60"/>
      <c r="H314" s="60"/>
      <c r="I314" s="171"/>
      <c r="J314" s="60"/>
      <c r="K314" s="60"/>
      <c r="L314" s="44"/>
    </row>
  </sheetData>
  <sheetProtection sheet="1" autoFilter="0" formatColumns="0" formatRows="0" objects="1" scenarios="1" spinCount="100000" saltValue="Q9B702Zf8FkdiK1o5FNbbLdz1brqKbVyOUlDMBo/S+i8fk7H/DixgmfUxkXK2GxdNVXNeSnrLcau+UMVi2Ha9w==" hashValue="BqDo6iobc9j7GX7ZU/gjt6pQUgtDKN9WxwrDfEhj3gDcHROvtf/QAws+/xIjDbiwTBx0kl9Qe1IUChZulidkGQ==" algorithmName="SHA-512" password="CC35"/>
  <autoFilter ref="C85:K313"/>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8"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100</v>
      </c>
    </row>
    <row r="3" ht="6.96" customHeight="1">
      <c r="B3" s="139"/>
      <c r="C3" s="140"/>
      <c r="D3" s="140"/>
      <c r="E3" s="140"/>
      <c r="F3" s="140"/>
      <c r="G3" s="140"/>
      <c r="H3" s="140"/>
      <c r="I3" s="141"/>
      <c r="J3" s="140"/>
      <c r="K3" s="140"/>
      <c r="L3" s="21"/>
      <c r="AT3" s="18" t="s">
        <v>85</v>
      </c>
    </row>
    <row r="4" ht="24.96" customHeight="1">
      <c r="B4" s="21"/>
      <c r="D4" s="142" t="s">
        <v>101</v>
      </c>
      <c r="L4" s="21"/>
      <c r="M4" s="143" t="s">
        <v>10</v>
      </c>
      <c r="AT4" s="18" t="s">
        <v>4</v>
      </c>
    </row>
    <row r="5" ht="6.96" customHeight="1">
      <c r="B5" s="21"/>
      <c r="L5" s="21"/>
    </row>
    <row r="6" ht="12" customHeight="1">
      <c r="B6" s="21"/>
      <c r="D6" s="144" t="s">
        <v>16</v>
      </c>
      <c r="L6" s="21"/>
    </row>
    <row r="7" ht="16.5" customHeight="1">
      <c r="B7" s="21"/>
      <c r="E7" s="145" t="str">
        <f>'Rekapitulace stavby'!K6</f>
        <v>VD Orlík - rekonstrukce kuželových uzávěrů v RCH2 a ICH1</v>
      </c>
      <c r="F7" s="144"/>
      <c r="G7" s="144"/>
      <c r="H7" s="144"/>
      <c r="L7" s="21"/>
    </row>
    <row r="8" s="1" customFormat="1" ht="12" customHeight="1">
      <c r="B8" s="44"/>
      <c r="D8" s="144" t="s">
        <v>102</v>
      </c>
      <c r="I8" s="146"/>
      <c r="L8" s="44"/>
    </row>
    <row r="9" s="1" customFormat="1" ht="36.96" customHeight="1">
      <c r="B9" s="44"/>
      <c r="E9" s="147" t="s">
        <v>562</v>
      </c>
      <c r="F9" s="1"/>
      <c r="G9" s="1"/>
      <c r="H9" s="1"/>
      <c r="I9" s="146"/>
      <c r="L9" s="44"/>
    </row>
    <row r="10" s="1" customFormat="1">
      <c r="B10" s="44"/>
      <c r="I10" s="146"/>
      <c r="L10" s="44"/>
    </row>
    <row r="11" s="1" customFormat="1" ht="12" customHeight="1">
      <c r="B11" s="44"/>
      <c r="D11" s="144" t="s">
        <v>18</v>
      </c>
      <c r="F11" s="133" t="s">
        <v>19</v>
      </c>
      <c r="I11" s="148" t="s">
        <v>20</v>
      </c>
      <c r="J11" s="133" t="s">
        <v>19</v>
      </c>
      <c r="L11" s="44"/>
    </row>
    <row r="12" s="1" customFormat="1" ht="12" customHeight="1">
      <c r="B12" s="44"/>
      <c r="D12" s="144" t="s">
        <v>21</v>
      </c>
      <c r="F12" s="133" t="s">
        <v>22</v>
      </c>
      <c r="I12" s="148" t="s">
        <v>23</v>
      </c>
      <c r="J12" s="149" t="str">
        <f>'Rekapitulace stavby'!AN8</f>
        <v>25. 4. 2019</v>
      </c>
      <c r="L12" s="44"/>
    </row>
    <row r="13" s="1" customFormat="1" ht="10.8" customHeight="1">
      <c r="B13" s="44"/>
      <c r="I13" s="146"/>
      <c r="L13" s="44"/>
    </row>
    <row r="14" s="1" customFormat="1" ht="12" customHeight="1">
      <c r="B14" s="44"/>
      <c r="D14" s="144" t="s">
        <v>25</v>
      </c>
      <c r="I14" s="148" t="s">
        <v>26</v>
      </c>
      <c r="J14" s="133" t="s">
        <v>27</v>
      </c>
      <c r="L14" s="44"/>
    </row>
    <row r="15" s="1" customFormat="1" ht="18" customHeight="1">
      <c r="B15" s="44"/>
      <c r="E15" s="133" t="s">
        <v>28</v>
      </c>
      <c r="I15" s="148" t="s">
        <v>29</v>
      </c>
      <c r="J15" s="133" t="s">
        <v>30</v>
      </c>
      <c r="L15" s="44"/>
    </row>
    <row r="16" s="1" customFormat="1" ht="6.96" customHeight="1">
      <c r="B16" s="44"/>
      <c r="I16" s="146"/>
      <c r="L16" s="44"/>
    </row>
    <row r="17" s="1" customFormat="1" ht="12" customHeight="1">
      <c r="B17" s="44"/>
      <c r="D17" s="144" t="s">
        <v>31</v>
      </c>
      <c r="I17" s="148" t="s">
        <v>26</v>
      </c>
      <c r="J17" s="34" t="str">
        <f>'Rekapitulace stavby'!AN13</f>
        <v>Vyplň údaj</v>
      </c>
      <c r="L17" s="44"/>
    </row>
    <row r="18" s="1" customFormat="1" ht="18" customHeight="1">
      <c r="B18" s="44"/>
      <c r="E18" s="34" t="str">
        <f>'Rekapitulace stavby'!E14</f>
        <v>Vyplň údaj</v>
      </c>
      <c r="F18" s="133"/>
      <c r="G18" s="133"/>
      <c r="H18" s="133"/>
      <c r="I18" s="148" t="s">
        <v>29</v>
      </c>
      <c r="J18" s="34" t="str">
        <f>'Rekapitulace stavby'!AN14</f>
        <v>Vyplň údaj</v>
      </c>
      <c r="L18" s="44"/>
    </row>
    <row r="19" s="1" customFormat="1" ht="6.96" customHeight="1">
      <c r="B19" s="44"/>
      <c r="I19" s="146"/>
      <c r="L19" s="44"/>
    </row>
    <row r="20" s="1" customFormat="1" ht="12" customHeight="1">
      <c r="B20" s="44"/>
      <c r="D20" s="144" t="s">
        <v>33</v>
      </c>
      <c r="I20" s="148" t="s">
        <v>26</v>
      </c>
      <c r="J20" s="133" t="s">
        <v>34</v>
      </c>
      <c r="L20" s="44"/>
    </row>
    <row r="21" s="1" customFormat="1" ht="18" customHeight="1">
      <c r="B21" s="44"/>
      <c r="E21" s="133" t="s">
        <v>35</v>
      </c>
      <c r="I21" s="148" t="s">
        <v>29</v>
      </c>
      <c r="J21" s="133" t="s">
        <v>36</v>
      </c>
      <c r="L21" s="44"/>
    </row>
    <row r="22" s="1" customFormat="1" ht="6.96" customHeight="1">
      <c r="B22" s="44"/>
      <c r="I22" s="146"/>
      <c r="L22" s="44"/>
    </row>
    <row r="23" s="1" customFormat="1" ht="12" customHeight="1">
      <c r="B23" s="44"/>
      <c r="D23" s="144" t="s">
        <v>38</v>
      </c>
      <c r="I23" s="148" t="s">
        <v>26</v>
      </c>
      <c r="J23" s="133" t="s">
        <v>19</v>
      </c>
      <c r="L23" s="44"/>
    </row>
    <row r="24" s="1" customFormat="1" ht="18" customHeight="1">
      <c r="B24" s="44"/>
      <c r="E24" s="133" t="s">
        <v>252</v>
      </c>
      <c r="I24" s="148" t="s">
        <v>29</v>
      </c>
      <c r="J24" s="133" t="s">
        <v>19</v>
      </c>
      <c r="L24" s="44"/>
    </row>
    <row r="25" s="1" customFormat="1" ht="6.96" customHeight="1">
      <c r="B25" s="44"/>
      <c r="I25" s="146"/>
      <c r="L25" s="44"/>
    </row>
    <row r="26" s="1" customFormat="1" ht="12" customHeight="1">
      <c r="B26" s="44"/>
      <c r="D26" s="144" t="s">
        <v>40</v>
      </c>
      <c r="I26" s="146"/>
      <c r="L26" s="44"/>
    </row>
    <row r="27" s="7" customFormat="1" ht="16.5" customHeight="1">
      <c r="B27" s="150"/>
      <c r="E27" s="151" t="s">
        <v>19</v>
      </c>
      <c r="F27" s="151"/>
      <c r="G27" s="151"/>
      <c r="H27" s="151"/>
      <c r="I27" s="152"/>
      <c r="L27" s="150"/>
    </row>
    <row r="28" s="1" customFormat="1" ht="6.96" customHeight="1">
      <c r="B28" s="44"/>
      <c r="I28" s="146"/>
      <c r="L28" s="44"/>
    </row>
    <row r="29" s="1" customFormat="1" ht="6.96" customHeight="1">
      <c r="B29" s="44"/>
      <c r="D29" s="76"/>
      <c r="E29" s="76"/>
      <c r="F29" s="76"/>
      <c r="G29" s="76"/>
      <c r="H29" s="76"/>
      <c r="I29" s="153"/>
      <c r="J29" s="76"/>
      <c r="K29" s="76"/>
      <c r="L29" s="44"/>
    </row>
    <row r="30" s="1" customFormat="1" ht="25.44" customHeight="1">
      <c r="B30" s="44"/>
      <c r="D30" s="154" t="s">
        <v>42</v>
      </c>
      <c r="I30" s="146"/>
      <c r="J30" s="155">
        <f>ROUND(J80, 2)</f>
        <v>0</v>
      </c>
      <c r="L30" s="44"/>
    </row>
    <row r="31" s="1" customFormat="1" ht="6.96" customHeight="1">
      <c r="B31" s="44"/>
      <c r="D31" s="76"/>
      <c r="E31" s="76"/>
      <c r="F31" s="76"/>
      <c r="G31" s="76"/>
      <c r="H31" s="76"/>
      <c r="I31" s="153"/>
      <c r="J31" s="76"/>
      <c r="K31" s="76"/>
      <c r="L31" s="44"/>
    </row>
    <row r="32" s="1" customFormat="1" ht="14.4" customHeight="1">
      <c r="B32" s="44"/>
      <c r="F32" s="156" t="s">
        <v>44</v>
      </c>
      <c r="I32" s="157" t="s">
        <v>43</v>
      </c>
      <c r="J32" s="156" t="s">
        <v>45</v>
      </c>
      <c r="L32" s="44"/>
    </row>
    <row r="33" s="1" customFormat="1" ht="14.4" customHeight="1">
      <c r="B33" s="44"/>
      <c r="D33" s="158" t="s">
        <v>46</v>
      </c>
      <c r="E33" s="144" t="s">
        <v>47</v>
      </c>
      <c r="F33" s="159">
        <f>ROUND((SUM(BE80:BE88)),  2)</f>
        <v>0</v>
      </c>
      <c r="I33" s="160">
        <v>0.20999999999999999</v>
      </c>
      <c r="J33" s="159">
        <f>ROUND(((SUM(BE80:BE88))*I33),  2)</f>
        <v>0</v>
      </c>
      <c r="L33" s="44"/>
    </row>
    <row r="34" s="1" customFormat="1" ht="14.4" customHeight="1">
      <c r="B34" s="44"/>
      <c r="E34" s="144" t="s">
        <v>48</v>
      </c>
      <c r="F34" s="159">
        <f>ROUND((SUM(BF80:BF88)),  2)</f>
        <v>0</v>
      </c>
      <c r="I34" s="160">
        <v>0.14999999999999999</v>
      </c>
      <c r="J34" s="159">
        <f>ROUND(((SUM(BF80:BF88))*I34),  2)</f>
        <v>0</v>
      </c>
      <c r="L34" s="44"/>
    </row>
    <row r="35" hidden="1" s="1" customFormat="1" ht="14.4" customHeight="1">
      <c r="B35" s="44"/>
      <c r="E35" s="144" t="s">
        <v>49</v>
      </c>
      <c r="F35" s="159">
        <f>ROUND((SUM(BG80:BG88)),  2)</f>
        <v>0</v>
      </c>
      <c r="I35" s="160">
        <v>0.20999999999999999</v>
      </c>
      <c r="J35" s="159">
        <f>0</f>
        <v>0</v>
      </c>
      <c r="L35" s="44"/>
    </row>
    <row r="36" hidden="1" s="1" customFormat="1" ht="14.4" customHeight="1">
      <c r="B36" s="44"/>
      <c r="E36" s="144" t="s">
        <v>50</v>
      </c>
      <c r="F36" s="159">
        <f>ROUND((SUM(BH80:BH88)),  2)</f>
        <v>0</v>
      </c>
      <c r="I36" s="160">
        <v>0.14999999999999999</v>
      </c>
      <c r="J36" s="159">
        <f>0</f>
        <v>0</v>
      </c>
      <c r="L36" s="44"/>
    </row>
    <row r="37" hidden="1" s="1" customFormat="1" ht="14.4" customHeight="1">
      <c r="B37" s="44"/>
      <c r="E37" s="144" t="s">
        <v>51</v>
      </c>
      <c r="F37" s="159">
        <f>ROUND((SUM(BI80:BI88)),  2)</f>
        <v>0</v>
      </c>
      <c r="I37" s="160">
        <v>0</v>
      </c>
      <c r="J37" s="159">
        <f>0</f>
        <v>0</v>
      </c>
      <c r="L37" s="44"/>
    </row>
    <row r="38" s="1" customFormat="1" ht="6.96" customHeight="1">
      <c r="B38" s="44"/>
      <c r="I38" s="146"/>
      <c r="L38" s="44"/>
    </row>
    <row r="39" s="1" customFormat="1" ht="25.44" customHeight="1">
      <c r="B39" s="44"/>
      <c r="C39" s="161"/>
      <c r="D39" s="162" t="s">
        <v>52</v>
      </c>
      <c r="E39" s="163"/>
      <c r="F39" s="163"/>
      <c r="G39" s="164" t="s">
        <v>53</v>
      </c>
      <c r="H39" s="165" t="s">
        <v>54</v>
      </c>
      <c r="I39" s="166"/>
      <c r="J39" s="167">
        <f>SUM(J30:J37)</f>
        <v>0</v>
      </c>
      <c r="K39" s="168"/>
      <c r="L39" s="44"/>
    </row>
    <row r="40" s="1" customFormat="1" ht="14.4" customHeight="1">
      <c r="B40" s="169"/>
      <c r="C40" s="170"/>
      <c r="D40" s="170"/>
      <c r="E40" s="170"/>
      <c r="F40" s="170"/>
      <c r="G40" s="170"/>
      <c r="H40" s="170"/>
      <c r="I40" s="171"/>
      <c r="J40" s="170"/>
      <c r="K40" s="170"/>
      <c r="L40" s="44"/>
    </row>
    <row r="44" s="1" customFormat="1" ht="6.96" customHeight="1">
      <c r="B44" s="172"/>
      <c r="C44" s="173"/>
      <c r="D44" s="173"/>
      <c r="E44" s="173"/>
      <c r="F44" s="173"/>
      <c r="G44" s="173"/>
      <c r="H44" s="173"/>
      <c r="I44" s="174"/>
      <c r="J44" s="173"/>
      <c r="K44" s="173"/>
      <c r="L44" s="44"/>
    </row>
    <row r="45" s="1" customFormat="1" ht="24.96" customHeight="1">
      <c r="B45" s="39"/>
      <c r="C45" s="24" t="s">
        <v>106</v>
      </c>
      <c r="D45" s="40"/>
      <c r="E45" s="40"/>
      <c r="F45" s="40"/>
      <c r="G45" s="40"/>
      <c r="H45" s="40"/>
      <c r="I45" s="146"/>
      <c r="J45" s="40"/>
      <c r="K45" s="40"/>
      <c r="L45" s="44"/>
    </row>
    <row r="46" s="1" customFormat="1" ht="6.96" customHeight="1">
      <c r="B46" s="39"/>
      <c r="C46" s="40"/>
      <c r="D46" s="40"/>
      <c r="E46" s="40"/>
      <c r="F46" s="40"/>
      <c r="G46" s="40"/>
      <c r="H46" s="40"/>
      <c r="I46" s="146"/>
      <c r="J46" s="40"/>
      <c r="K46" s="40"/>
      <c r="L46" s="44"/>
    </row>
    <row r="47" s="1" customFormat="1" ht="12" customHeight="1">
      <c r="B47" s="39"/>
      <c r="C47" s="33" t="s">
        <v>16</v>
      </c>
      <c r="D47" s="40"/>
      <c r="E47" s="40"/>
      <c r="F47" s="40"/>
      <c r="G47" s="40"/>
      <c r="H47" s="40"/>
      <c r="I47" s="146"/>
      <c r="J47" s="40"/>
      <c r="K47" s="40"/>
      <c r="L47" s="44"/>
    </row>
    <row r="48" s="1" customFormat="1" ht="16.5" customHeight="1">
      <c r="B48" s="39"/>
      <c r="C48" s="40"/>
      <c r="D48" s="40"/>
      <c r="E48" s="175" t="str">
        <f>E7</f>
        <v>VD Orlík - rekonstrukce kuželových uzávěrů v RCH2 a ICH1</v>
      </c>
      <c r="F48" s="33"/>
      <c r="G48" s="33"/>
      <c r="H48" s="33"/>
      <c r="I48" s="146"/>
      <c r="J48" s="40"/>
      <c r="K48" s="40"/>
      <c r="L48" s="44"/>
    </row>
    <row r="49" s="1" customFormat="1" ht="12" customHeight="1">
      <c r="B49" s="39"/>
      <c r="C49" s="33" t="s">
        <v>102</v>
      </c>
      <c r="D49" s="40"/>
      <c r="E49" s="40"/>
      <c r="F49" s="40"/>
      <c r="G49" s="40"/>
      <c r="H49" s="40"/>
      <c r="I49" s="146"/>
      <c r="J49" s="40"/>
      <c r="K49" s="40"/>
      <c r="L49" s="44"/>
    </row>
    <row r="50" s="1" customFormat="1" ht="16.5" customHeight="1">
      <c r="B50" s="39"/>
      <c r="C50" s="40"/>
      <c r="D50" s="40"/>
      <c r="E50" s="69" t="str">
        <f>E9</f>
        <v>VON - Vedlejší a ostatní náklady</v>
      </c>
      <c r="F50" s="40"/>
      <c r="G50" s="40"/>
      <c r="H50" s="40"/>
      <c r="I50" s="146"/>
      <c r="J50" s="40"/>
      <c r="K50" s="40"/>
      <c r="L50" s="44"/>
    </row>
    <row r="51" s="1" customFormat="1" ht="6.96" customHeight="1">
      <c r="B51" s="39"/>
      <c r="C51" s="40"/>
      <c r="D51" s="40"/>
      <c r="E51" s="40"/>
      <c r="F51" s="40"/>
      <c r="G51" s="40"/>
      <c r="H51" s="40"/>
      <c r="I51" s="146"/>
      <c r="J51" s="40"/>
      <c r="K51" s="40"/>
      <c r="L51" s="44"/>
    </row>
    <row r="52" s="1" customFormat="1" ht="12" customHeight="1">
      <c r="B52" s="39"/>
      <c r="C52" s="33" t="s">
        <v>21</v>
      </c>
      <c r="D52" s="40"/>
      <c r="E52" s="40"/>
      <c r="F52" s="28" t="str">
        <f>F12</f>
        <v>VD Orlík</v>
      </c>
      <c r="G52" s="40"/>
      <c r="H52" s="40"/>
      <c r="I52" s="148" t="s">
        <v>23</v>
      </c>
      <c r="J52" s="72" t="str">
        <f>IF(J12="","",J12)</f>
        <v>25. 4. 2019</v>
      </c>
      <c r="K52" s="40"/>
      <c r="L52" s="44"/>
    </row>
    <row r="53" s="1" customFormat="1" ht="6.96" customHeight="1">
      <c r="B53" s="39"/>
      <c r="C53" s="40"/>
      <c r="D53" s="40"/>
      <c r="E53" s="40"/>
      <c r="F53" s="40"/>
      <c r="G53" s="40"/>
      <c r="H53" s="40"/>
      <c r="I53" s="146"/>
      <c r="J53" s="40"/>
      <c r="K53" s="40"/>
      <c r="L53" s="44"/>
    </row>
    <row r="54" s="1" customFormat="1" ht="15.15" customHeight="1">
      <c r="B54" s="39"/>
      <c r="C54" s="33" t="s">
        <v>25</v>
      </c>
      <c r="D54" s="40"/>
      <c r="E54" s="40"/>
      <c r="F54" s="28" t="str">
        <f>E15</f>
        <v>Povodí Vltavy, státní podnik</v>
      </c>
      <c r="G54" s="40"/>
      <c r="H54" s="40"/>
      <c r="I54" s="148" t="s">
        <v>33</v>
      </c>
      <c r="J54" s="37" t="str">
        <f>E21</f>
        <v>AQUATIS a. s.</v>
      </c>
      <c r="K54" s="40"/>
      <c r="L54" s="44"/>
    </row>
    <row r="55" s="1" customFormat="1" ht="15.15" customHeight="1">
      <c r="B55" s="39"/>
      <c r="C55" s="33" t="s">
        <v>31</v>
      </c>
      <c r="D55" s="40"/>
      <c r="E55" s="40"/>
      <c r="F55" s="28" t="str">
        <f>IF(E18="","",E18)</f>
        <v>Vyplň údaj</v>
      </c>
      <c r="G55" s="40"/>
      <c r="H55" s="40"/>
      <c r="I55" s="148" t="s">
        <v>38</v>
      </c>
      <c r="J55" s="37" t="str">
        <f>E24</f>
        <v>Ing. Jaroslav Hladík</v>
      </c>
      <c r="K55" s="40"/>
      <c r="L55" s="44"/>
    </row>
    <row r="56" s="1" customFormat="1" ht="10.32" customHeight="1">
      <c r="B56" s="39"/>
      <c r="C56" s="40"/>
      <c r="D56" s="40"/>
      <c r="E56" s="40"/>
      <c r="F56" s="40"/>
      <c r="G56" s="40"/>
      <c r="H56" s="40"/>
      <c r="I56" s="146"/>
      <c r="J56" s="40"/>
      <c r="K56" s="40"/>
      <c r="L56" s="44"/>
    </row>
    <row r="57" s="1" customFormat="1" ht="29.28" customHeight="1">
      <c r="B57" s="39"/>
      <c r="C57" s="176" t="s">
        <v>107</v>
      </c>
      <c r="D57" s="177"/>
      <c r="E57" s="177"/>
      <c r="F57" s="177"/>
      <c r="G57" s="177"/>
      <c r="H57" s="177"/>
      <c r="I57" s="178"/>
      <c r="J57" s="179" t="s">
        <v>108</v>
      </c>
      <c r="K57" s="177"/>
      <c r="L57" s="44"/>
    </row>
    <row r="58" s="1" customFormat="1" ht="10.32" customHeight="1">
      <c r="B58" s="39"/>
      <c r="C58" s="40"/>
      <c r="D58" s="40"/>
      <c r="E58" s="40"/>
      <c r="F58" s="40"/>
      <c r="G58" s="40"/>
      <c r="H58" s="40"/>
      <c r="I58" s="146"/>
      <c r="J58" s="40"/>
      <c r="K58" s="40"/>
      <c r="L58" s="44"/>
    </row>
    <row r="59" s="1" customFormat="1" ht="22.8" customHeight="1">
      <c r="B59" s="39"/>
      <c r="C59" s="180" t="s">
        <v>74</v>
      </c>
      <c r="D59" s="40"/>
      <c r="E59" s="40"/>
      <c r="F59" s="40"/>
      <c r="G59" s="40"/>
      <c r="H59" s="40"/>
      <c r="I59" s="146"/>
      <c r="J59" s="102">
        <f>J80</f>
        <v>0</v>
      </c>
      <c r="K59" s="40"/>
      <c r="L59" s="44"/>
      <c r="AU59" s="18" t="s">
        <v>109</v>
      </c>
    </row>
    <row r="60" s="8" customFormat="1" ht="24.96" customHeight="1">
      <c r="B60" s="181"/>
      <c r="C60" s="182"/>
      <c r="D60" s="183" t="s">
        <v>563</v>
      </c>
      <c r="E60" s="184"/>
      <c r="F60" s="184"/>
      <c r="G60" s="184"/>
      <c r="H60" s="184"/>
      <c r="I60" s="185"/>
      <c r="J60" s="186">
        <f>J81</f>
        <v>0</v>
      </c>
      <c r="K60" s="182"/>
      <c r="L60" s="187"/>
    </row>
    <row r="61" s="1" customFormat="1" ht="21.84" customHeight="1">
      <c r="B61" s="39"/>
      <c r="C61" s="40"/>
      <c r="D61" s="40"/>
      <c r="E61" s="40"/>
      <c r="F61" s="40"/>
      <c r="G61" s="40"/>
      <c r="H61" s="40"/>
      <c r="I61" s="146"/>
      <c r="J61" s="40"/>
      <c r="K61" s="40"/>
      <c r="L61" s="44"/>
    </row>
    <row r="62" s="1" customFormat="1" ht="6.96" customHeight="1">
      <c r="B62" s="59"/>
      <c r="C62" s="60"/>
      <c r="D62" s="60"/>
      <c r="E62" s="60"/>
      <c r="F62" s="60"/>
      <c r="G62" s="60"/>
      <c r="H62" s="60"/>
      <c r="I62" s="171"/>
      <c r="J62" s="60"/>
      <c r="K62" s="60"/>
      <c r="L62" s="44"/>
    </row>
    <row r="66" s="1" customFormat="1" ht="6.96" customHeight="1">
      <c r="B66" s="61"/>
      <c r="C66" s="62"/>
      <c r="D66" s="62"/>
      <c r="E66" s="62"/>
      <c r="F66" s="62"/>
      <c r="G66" s="62"/>
      <c r="H66" s="62"/>
      <c r="I66" s="174"/>
      <c r="J66" s="62"/>
      <c r="K66" s="62"/>
      <c r="L66" s="44"/>
    </row>
    <row r="67" s="1" customFormat="1" ht="24.96" customHeight="1">
      <c r="B67" s="39"/>
      <c r="C67" s="24" t="s">
        <v>115</v>
      </c>
      <c r="D67" s="40"/>
      <c r="E67" s="40"/>
      <c r="F67" s="40"/>
      <c r="G67" s="40"/>
      <c r="H67" s="40"/>
      <c r="I67" s="146"/>
      <c r="J67" s="40"/>
      <c r="K67" s="40"/>
      <c r="L67" s="44"/>
    </row>
    <row r="68" s="1" customFormat="1" ht="6.96" customHeight="1">
      <c r="B68" s="39"/>
      <c r="C68" s="40"/>
      <c r="D68" s="40"/>
      <c r="E68" s="40"/>
      <c r="F68" s="40"/>
      <c r="G68" s="40"/>
      <c r="H68" s="40"/>
      <c r="I68" s="146"/>
      <c r="J68" s="40"/>
      <c r="K68" s="40"/>
      <c r="L68" s="44"/>
    </row>
    <row r="69" s="1" customFormat="1" ht="12" customHeight="1">
      <c r="B69" s="39"/>
      <c r="C69" s="33" t="s">
        <v>16</v>
      </c>
      <c r="D69" s="40"/>
      <c r="E69" s="40"/>
      <c r="F69" s="40"/>
      <c r="G69" s="40"/>
      <c r="H69" s="40"/>
      <c r="I69" s="146"/>
      <c r="J69" s="40"/>
      <c r="K69" s="40"/>
      <c r="L69" s="44"/>
    </row>
    <row r="70" s="1" customFormat="1" ht="16.5" customHeight="1">
      <c r="B70" s="39"/>
      <c r="C70" s="40"/>
      <c r="D70" s="40"/>
      <c r="E70" s="175" t="str">
        <f>E7</f>
        <v>VD Orlík - rekonstrukce kuželových uzávěrů v RCH2 a ICH1</v>
      </c>
      <c r="F70" s="33"/>
      <c r="G70" s="33"/>
      <c r="H70" s="33"/>
      <c r="I70" s="146"/>
      <c r="J70" s="40"/>
      <c r="K70" s="40"/>
      <c r="L70" s="44"/>
    </row>
    <row r="71" s="1" customFormat="1" ht="12" customHeight="1">
      <c r="B71" s="39"/>
      <c r="C71" s="33" t="s">
        <v>102</v>
      </c>
      <c r="D71" s="40"/>
      <c r="E71" s="40"/>
      <c r="F71" s="40"/>
      <c r="G71" s="40"/>
      <c r="H71" s="40"/>
      <c r="I71" s="146"/>
      <c r="J71" s="40"/>
      <c r="K71" s="40"/>
      <c r="L71" s="44"/>
    </row>
    <row r="72" s="1" customFormat="1" ht="16.5" customHeight="1">
      <c r="B72" s="39"/>
      <c r="C72" s="40"/>
      <c r="D72" s="40"/>
      <c r="E72" s="69" t="str">
        <f>E9</f>
        <v>VON - Vedlejší a ostatní náklady</v>
      </c>
      <c r="F72" s="40"/>
      <c r="G72" s="40"/>
      <c r="H72" s="40"/>
      <c r="I72" s="146"/>
      <c r="J72" s="40"/>
      <c r="K72" s="40"/>
      <c r="L72" s="44"/>
    </row>
    <row r="73" s="1" customFormat="1" ht="6.96" customHeight="1">
      <c r="B73" s="39"/>
      <c r="C73" s="40"/>
      <c r="D73" s="40"/>
      <c r="E73" s="40"/>
      <c r="F73" s="40"/>
      <c r="G73" s="40"/>
      <c r="H73" s="40"/>
      <c r="I73" s="146"/>
      <c r="J73" s="40"/>
      <c r="K73" s="40"/>
      <c r="L73" s="44"/>
    </row>
    <row r="74" s="1" customFormat="1" ht="12" customHeight="1">
      <c r="B74" s="39"/>
      <c r="C74" s="33" t="s">
        <v>21</v>
      </c>
      <c r="D74" s="40"/>
      <c r="E74" s="40"/>
      <c r="F74" s="28" t="str">
        <f>F12</f>
        <v>VD Orlík</v>
      </c>
      <c r="G74" s="40"/>
      <c r="H74" s="40"/>
      <c r="I74" s="148" t="s">
        <v>23</v>
      </c>
      <c r="J74" s="72" t="str">
        <f>IF(J12="","",J12)</f>
        <v>25. 4. 2019</v>
      </c>
      <c r="K74" s="40"/>
      <c r="L74" s="44"/>
    </row>
    <row r="75" s="1" customFormat="1" ht="6.96" customHeight="1">
      <c r="B75" s="39"/>
      <c r="C75" s="40"/>
      <c r="D75" s="40"/>
      <c r="E75" s="40"/>
      <c r="F75" s="40"/>
      <c r="G75" s="40"/>
      <c r="H75" s="40"/>
      <c r="I75" s="146"/>
      <c r="J75" s="40"/>
      <c r="K75" s="40"/>
      <c r="L75" s="44"/>
    </row>
    <row r="76" s="1" customFormat="1" ht="15.15" customHeight="1">
      <c r="B76" s="39"/>
      <c r="C76" s="33" t="s">
        <v>25</v>
      </c>
      <c r="D76" s="40"/>
      <c r="E76" s="40"/>
      <c r="F76" s="28" t="str">
        <f>E15</f>
        <v>Povodí Vltavy, státní podnik</v>
      </c>
      <c r="G76" s="40"/>
      <c r="H76" s="40"/>
      <c r="I76" s="148" t="s">
        <v>33</v>
      </c>
      <c r="J76" s="37" t="str">
        <f>E21</f>
        <v>AQUATIS a. s.</v>
      </c>
      <c r="K76" s="40"/>
      <c r="L76" s="44"/>
    </row>
    <row r="77" s="1" customFormat="1" ht="15.15" customHeight="1">
      <c r="B77" s="39"/>
      <c r="C77" s="33" t="s">
        <v>31</v>
      </c>
      <c r="D77" s="40"/>
      <c r="E77" s="40"/>
      <c r="F77" s="28" t="str">
        <f>IF(E18="","",E18)</f>
        <v>Vyplň údaj</v>
      </c>
      <c r="G77" s="40"/>
      <c r="H77" s="40"/>
      <c r="I77" s="148" t="s">
        <v>38</v>
      </c>
      <c r="J77" s="37" t="str">
        <f>E24</f>
        <v>Ing. Jaroslav Hladík</v>
      </c>
      <c r="K77" s="40"/>
      <c r="L77" s="44"/>
    </row>
    <row r="78" s="1" customFormat="1" ht="10.32" customHeight="1">
      <c r="B78" s="39"/>
      <c r="C78" s="40"/>
      <c r="D78" s="40"/>
      <c r="E78" s="40"/>
      <c r="F78" s="40"/>
      <c r="G78" s="40"/>
      <c r="H78" s="40"/>
      <c r="I78" s="146"/>
      <c r="J78" s="40"/>
      <c r="K78" s="40"/>
      <c r="L78" s="44"/>
    </row>
    <row r="79" s="10" customFormat="1" ht="29.28" customHeight="1">
      <c r="B79" s="194"/>
      <c r="C79" s="195" t="s">
        <v>116</v>
      </c>
      <c r="D79" s="196" t="s">
        <v>61</v>
      </c>
      <c r="E79" s="196" t="s">
        <v>57</v>
      </c>
      <c r="F79" s="196" t="s">
        <v>58</v>
      </c>
      <c r="G79" s="196" t="s">
        <v>117</v>
      </c>
      <c r="H79" s="196" t="s">
        <v>118</v>
      </c>
      <c r="I79" s="197" t="s">
        <v>119</v>
      </c>
      <c r="J79" s="196" t="s">
        <v>108</v>
      </c>
      <c r="K79" s="198" t="s">
        <v>120</v>
      </c>
      <c r="L79" s="199"/>
      <c r="M79" s="92" t="s">
        <v>19</v>
      </c>
      <c r="N79" s="93" t="s">
        <v>46</v>
      </c>
      <c r="O79" s="93" t="s">
        <v>121</v>
      </c>
      <c r="P79" s="93" t="s">
        <v>122</v>
      </c>
      <c r="Q79" s="93" t="s">
        <v>123</v>
      </c>
      <c r="R79" s="93" t="s">
        <v>124</v>
      </c>
      <c r="S79" s="93" t="s">
        <v>125</v>
      </c>
      <c r="T79" s="94" t="s">
        <v>126</v>
      </c>
    </row>
    <row r="80" s="1" customFormat="1" ht="22.8" customHeight="1">
      <c r="B80" s="39"/>
      <c r="C80" s="99" t="s">
        <v>127</v>
      </c>
      <c r="D80" s="40"/>
      <c r="E80" s="40"/>
      <c r="F80" s="40"/>
      <c r="G80" s="40"/>
      <c r="H80" s="40"/>
      <c r="I80" s="146"/>
      <c r="J80" s="200">
        <f>BK80</f>
        <v>0</v>
      </c>
      <c r="K80" s="40"/>
      <c r="L80" s="44"/>
      <c r="M80" s="95"/>
      <c r="N80" s="96"/>
      <c r="O80" s="96"/>
      <c r="P80" s="201">
        <f>P81</f>
        <v>0</v>
      </c>
      <c r="Q80" s="96"/>
      <c r="R80" s="201">
        <f>R81</f>
        <v>0</v>
      </c>
      <c r="S80" s="96"/>
      <c r="T80" s="202">
        <f>T81</f>
        <v>0</v>
      </c>
      <c r="AT80" s="18" t="s">
        <v>75</v>
      </c>
      <c r="AU80" s="18" t="s">
        <v>109</v>
      </c>
      <c r="BK80" s="203">
        <f>BK81</f>
        <v>0</v>
      </c>
    </row>
    <row r="81" s="11" customFormat="1" ht="25.92" customHeight="1">
      <c r="B81" s="204"/>
      <c r="C81" s="205"/>
      <c r="D81" s="206" t="s">
        <v>75</v>
      </c>
      <c r="E81" s="207" t="s">
        <v>98</v>
      </c>
      <c r="F81" s="207" t="s">
        <v>564</v>
      </c>
      <c r="G81" s="205"/>
      <c r="H81" s="205"/>
      <c r="I81" s="208"/>
      <c r="J81" s="209">
        <f>BK81</f>
        <v>0</v>
      </c>
      <c r="K81" s="205"/>
      <c r="L81" s="210"/>
      <c r="M81" s="211"/>
      <c r="N81" s="212"/>
      <c r="O81" s="212"/>
      <c r="P81" s="213">
        <f>SUM(P82:P88)</f>
        <v>0</v>
      </c>
      <c r="Q81" s="212"/>
      <c r="R81" s="213">
        <f>SUM(R82:R88)</f>
        <v>0</v>
      </c>
      <c r="S81" s="212"/>
      <c r="T81" s="214">
        <f>SUM(T82:T88)</f>
        <v>0</v>
      </c>
      <c r="AR81" s="215" t="s">
        <v>154</v>
      </c>
      <c r="AT81" s="216" t="s">
        <v>75</v>
      </c>
      <c r="AU81" s="216" t="s">
        <v>76</v>
      </c>
      <c r="AY81" s="215" t="s">
        <v>131</v>
      </c>
      <c r="BK81" s="217">
        <f>SUM(BK82:BK88)</f>
        <v>0</v>
      </c>
    </row>
    <row r="82" s="1" customFormat="1" ht="16.5" customHeight="1">
      <c r="B82" s="39"/>
      <c r="C82" s="218" t="s">
        <v>83</v>
      </c>
      <c r="D82" s="218" t="s">
        <v>132</v>
      </c>
      <c r="E82" s="219" t="s">
        <v>434</v>
      </c>
      <c r="F82" s="220" t="s">
        <v>565</v>
      </c>
      <c r="G82" s="221" t="s">
        <v>566</v>
      </c>
      <c r="H82" s="222">
        <v>1</v>
      </c>
      <c r="I82" s="223"/>
      <c r="J82" s="224">
        <f>ROUND(I82*H82,2)</f>
        <v>0</v>
      </c>
      <c r="K82" s="220" t="s">
        <v>19</v>
      </c>
      <c r="L82" s="44"/>
      <c r="M82" s="225" t="s">
        <v>19</v>
      </c>
      <c r="N82" s="226" t="s">
        <v>47</v>
      </c>
      <c r="O82" s="84"/>
      <c r="P82" s="227">
        <f>O82*H82</f>
        <v>0</v>
      </c>
      <c r="Q82" s="227">
        <v>0</v>
      </c>
      <c r="R82" s="227">
        <f>Q82*H82</f>
        <v>0</v>
      </c>
      <c r="S82" s="227">
        <v>0</v>
      </c>
      <c r="T82" s="228">
        <f>S82*H82</f>
        <v>0</v>
      </c>
      <c r="AR82" s="229" t="s">
        <v>567</v>
      </c>
      <c r="AT82" s="229" t="s">
        <v>132</v>
      </c>
      <c r="AU82" s="229" t="s">
        <v>83</v>
      </c>
      <c r="AY82" s="18" t="s">
        <v>131</v>
      </c>
      <c r="BE82" s="230">
        <f>IF(N82="základní",J82,0)</f>
        <v>0</v>
      </c>
      <c r="BF82" s="230">
        <f>IF(N82="snížená",J82,0)</f>
        <v>0</v>
      </c>
      <c r="BG82" s="230">
        <f>IF(N82="zákl. přenesená",J82,0)</f>
        <v>0</v>
      </c>
      <c r="BH82" s="230">
        <f>IF(N82="sníž. přenesená",J82,0)</f>
        <v>0</v>
      </c>
      <c r="BI82" s="230">
        <f>IF(N82="nulová",J82,0)</f>
        <v>0</v>
      </c>
      <c r="BJ82" s="18" t="s">
        <v>83</v>
      </c>
      <c r="BK82" s="230">
        <f>ROUND(I82*H82,2)</f>
        <v>0</v>
      </c>
      <c r="BL82" s="18" t="s">
        <v>567</v>
      </c>
      <c r="BM82" s="229" t="s">
        <v>568</v>
      </c>
    </row>
    <row r="83" s="1" customFormat="1">
      <c r="B83" s="39"/>
      <c r="C83" s="40"/>
      <c r="D83" s="231" t="s">
        <v>267</v>
      </c>
      <c r="E83" s="40"/>
      <c r="F83" s="240" t="s">
        <v>569</v>
      </c>
      <c r="G83" s="40"/>
      <c r="H83" s="40"/>
      <c r="I83" s="146"/>
      <c r="J83" s="40"/>
      <c r="K83" s="40"/>
      <c r="L83" s="44"/>
      <c r="M83" s="233"/>
      <c r="N83" s="84"/>
      <c r="O83" s="84"/>
      <c r="P83" s="84"/>
      <c r="Q83" s="84"/>
      <c r="R83" s="84"/>
      <c r="S83" s="84"/>
      <c r="T83" s="85"/>
      <c r="AT83" s="18" t="s">
        <v>267</v>
      </c>
      <c r="AU83" s="18" t="s">
        <v>83</v>
      </c>
    </row>
    <row r="84" s="1" customFormat="1" ht="16.5" customHeight="1">
      <c r="B84" s="39"/>
      <c r="C84" s="218" t="s">
        <v>85</v>
      </c>
      <c r="D84" s="218" t="s">
        <v>132</v>
      </c>
      <c r="E84" s="219" t="s">
        <v>440</v>
      </c>
      <c r="F84" s="220" t="s">
        <v>570</v>
      </c>
      <c r="G84" s="221" t="s">
        <v>566</v>
      </c>
      <c r="H84" s="222">
        <v>1</v>
      </c>
      <c r="I84" s="223"/>
      <c r="J84" s="224">
        <f>ROUND(I84*H84,2)</f>
        <v>0</v>
      </c>
      <c r="K84" s="220" t="s">
        <v>19</v>
      </c>
      <c r="L84" s="44"/>
      <c r="M84" s="225" t="s">
        <v>19</v>
      </c>
      <c r="N84" s="226" t="s">
        <v>47</v>
      </c>
      <c r="O84" s="84"/>
      <c r="P84" s="227">
        <f>O84*H84</f>
        <v>0</v>
      </c>
      <c r="Q84" s="227">
        <v>0</v>
      </c>
      <c r="R84" s="227">
        <f>Q84*H84</f>
        <v>0</v>
      </c>
      <c r="S84" s="227">
        <v>0</v>
      </c>
      <c r="T84" s="228">
        <f>S84*H84</f>
        <v>0</v>
      </c>
      <c r="AR84" s="229" t="s">
        <v>567</v>
      </c>
      <c r="AT84" s="229" t="s">
        <v>132</v>
      </c>
      <c r="AU84" s="229" t="s">
        <v>83</v>
      </c>
      <c r="AY84" s="18" t="s">
        <v>131</v>
      </c>
      <c r="BE84" s="230">
        <f>IF(N84="základní",J84,0)</f>
        <v>0</v>
      </c>
      <c r="BF84" s="230">
        <f>IF(N84="snížená",J84,0)</f>
        <v>0</v>
      </c>
      <c r="BG84" s="230">
        <f>IF(N84="zákl. přenesená",J84,0)</f>
        <v>0</v>
      </c>
      <c r="BH84" s="230">
        <f>IF(N84="sníž. přenesená",J84,0)</f>
        <v>0</v>
      </c>
      <c r="BI84" s="230">
        <f>IF(N84="nulová",J84,0)</f>
        <v>0</v>
      </c>
      <c r="BJ84" s="18" t="s">
        <v>83</v>
      </c>
      <c r="BK84" s="230">
        <f>ROUND(I84*H84,2)</f>
        <v>0</v>
      </c>
      <c r="BL84" s="18" t="s">
        <v>567</v>
      </c>
      <c r="BM84" s="229" t="s">
        <v>571</v>
      </c>
    </row>
    <row r="85" s="1" customFormat="1" ht="16.5" customHeight="1">
      <c r="B85" s="39"/>
      <c r="C85" s="218" t="s">
        <v>130</v>
      </c>
      <c r="D85" s="218" t="s">
        <v>132</v>
      </c>
      <c r="E85" s="219" t="s">
        <v>465</v>
      </c>
      <c r="F85" s="220" t="s">
        <v>572</v>
      </c>
      <c r="G85" s="221" t="s">
        <v>566</v>
      </c>
      <c r="H85" s="222">
        <v>1</v>
      </c>
      <c r="I85" s="223"/>
      <c r="J85" s="224">
        <f>ROUND(I85*H85,2)</f>
        <v>0</v>
      </c>
      <c r="K85" s="220" t="s">
        <v>19</v>
      </c>
      <c r="L85" s="44"/>
      <c r="M85" s="225" t="s">
        <v>19</v>
      </c>
      <c r="N85" s="226" t="s">
        <v>47</v>
      </c>
      <c r="O85" s="84"/>
      <c r="P85" s="227">
        <f>O85*H85</f>
        <v>0</v>
      </c>
      <c r="Q85" s="227">
        <v>0</v>
      </c>
      <c r="R85" s="227">
        <f>Q85*H85</f>
        <v>0</v>
      </c>
      <c r="S85" s="227">
        <v>0</v>
      </c>
      <c r="T85" s="228">
        <f>S85*H85</f>
        <v>0</v>
      </c>
      <c r="AR85" s="229" t="s">
        <v>567</v>
      </c>
      <c r="AT85" s="229" t="s">
        <v>132</v>
      </c>
      <c r="AU85" s="229" t="s">
        <v>83</v>
      </c>
      <c r="AY85" s="18" t="s">
        <v>131</v>
      </c>
      <c r="BE85" s="230">
        <f>IF(N85="základní",J85,0)</f>
        <v>0</v>
      </c>
      <c r="BF85" s="230">
        <f>IF(N85="snížená",J85,0)</f>
        <v>0</v>
      </c>
      <c r="BG85" s="230">
        <f>IF(N85="zákl. přenesená",J85,0)</f>
        <v>0</v>
      </c>
      <c r="BH85" s="230">
        <f>IF(N85="sníž. přenesená",J85,0)</f>
        <v>0</v>
      </c>
      <c r="BI85" s="230">
        <f>IF(N85="nulová",J85,0)</f>
        <v>0</v>
      </c>
      <c r="BJ85" s="18" t="s">
        <v>83</v>
      </c>
      <c r="BK85" s="230">
        <f>ROUND(I85*H85,2)</f>
        <v>0</v>
      </c>
      <c r="BL85" s="18" t="s">
        <v>567</v>
      </c>
      <c r="BM85" s="229" t="s">
        <v>573</v>
      </c>
    </row>
    <row r="86" s="1" customFormat="1" ht="16.5" customHeight="1">
      <c r="B86" s="39"/>
      <c r="C86" s="218" t="s">
        <v>148</v>
      </c>
      <c r="D86" s="218" t="s">
        <v>132</v>
      </c>
      <c r="E86" s="219" t="s">
        <v>482</v>
      </c>
      <c r="F86" s="220" t="s">
        <v>574</v>
      </c>
      <c r="G86" s="221" t="s">
        <v>566</v>
      </c>
      <c r="H86" s="222">
        <v>1</v>
      </c>
      <c r="I86" s="223"/>
      <c r="J86" s="224">
        <f>ROUND(I86*H86,2)</f>
        <v>0</v>
      </c>
      <c r="K86" s="220" t="s">
        <v>19</v>
      </c>
      <c r="L86" s="44"/>
      <c r="M86" s="225" t="s">
        <v>19</v>
      </c>
      <c r="N86" s="226" t="s">
        <v>47</v>
      </c>
      <c r="O86" s="84"/>
      <c r="P86" s="227">
        <f>O86*H86</f>
        <v>0</v>
      </c>
      <c r="Q86" s="227">
        <v>0</v>
      </c>
      <c r="R86" s="227">
        <f>Q86*H86</f>
        <v>0</v>
      </c>
      <c r="S86" s="227">
        <v>0</v>
      </c>
      <c r="T86" s="228">
        <f>S86*H86</f>
        <v>0</v>
      </c>
      <c r="AR86" s="229" t="s">
        <v>567</v>
      </c>
      <c r="AT86" s="229" t="s">
        <v>132</v>
      </c>
      <c r="AU86" s="229" t="s">
        <v>83</v>
      </c>
      <c r="AY86" s="18" t="s">
        <v>131</v>
      </c>
      <c r="BE86" s="230">
        <f>IF(N86="základní",J86,0)</f>
        <v>0</v>
      </c>
      <c r="BF86" s="230">
        <f>IF(N86="snížená",J86,0)</f>
        <v>0</v>
      </c>
      <c r="BG86" s="230">
        <f>IF(N86="zákl. přenesená",J86,0)</f>
        <v>0</v>
      </c>
      <c r="BH86" s="230">
        <f>IF(N86="sníž. přenesená",J86,0)</f>
        <v>0</v>
      </c>
      <c r="BI86" s="230">
        <f>IF(N86="nulová",J86,0)</f>
        <v>0</v>
      </c>
      <c r="BJ86" s="18" t="s">
        <v>83</v>
      </c>
      <c r="BK86" s="230">
        <f>ROUND(I86*H86,2)</f>
        <v>0</v>
      </c>
      <c r="BL86" s="18" t="s">
        <v>567</v>
      </c>
      <c r="BM86" s="229" t="s">
        <v>575</v>
      </c>
    </row>
    <row r="87" s="1" customFormat="1" ht="16.5" customHeight="1">
      <c r="B87" s="39"/>
      <c r="C87" s="218" t="s">
        <v>154</v>
      </c>
      <c r="D87" s="218" t="s">
        <v>132</v>
      </c>
      <c r="E87" s="219" t="s">
        <v>510</v>
      </c>
      <c r="F87" s="220" t="s">
        <v>576</v>
      </c>
      <c r="G87" s="221" t="s">
        <v>566</v>
      </c>
      <c r="H87" s="222">
        <v>1</v>
      </c>
      <c r="I87" s="223"/>
      <c r="J87" s="224">
        <f>ROUND(I87*H87,2)</f>
        <v>0</v>
      </c>
      <c r="K87" s="220" t="s">
        <v>19</v>
      </c>
      <c r="L87" s="44"/>
      <c r="M87" s="225" t="s">
        <v>19</v>
      </c>
      <c r="N87" s="226" t="s">
        <v>47</v>
      </c>
      <c r="O87" s="84"/>
      <c r="P87" s="227">
        <f>O87*H87</f>
        <v>0</v>
      </c>
      <c r="Q87" s="227">
        <v>0</v>
      </c>
      <c r="R87" s="227">
        <f>Q87*H87</f>
        <v>0</v>
      </c>
      <c r="S87" s="227">
        <v>0</v>
      </c>
      <c r="T87" s="228">
        <f>S87*H87</f>
        <v>0</v>
      </c>
      <c r="AR87" s="229" t="s">
        <v>567</v>
      </c>
      <c r="AT87" s="229" t="s">
        <v>132</v>
      </c>
      <c r="AU87" s="229" t="s">
        <v>83</v>
      </c>
      <c r="AY87" s="18" t="s">
        <v>131</v>
      </c>
      <c r="BE87" s="230">
        <f>IF(N87="základní",J87,0)</f>
        <v>0</v>
      </c>
      <c r="BF87" s="230">
        <f>IF(N87="snížená",J87,0)</f>
        <v>0</v>
      </c>
      <c r="BG87" s="230">
        <f>IF(N87="zákl. přenesená",J87,0)</f>
        <v>0</v>
      </c>
      <c r="BH87" s="230">
        <f>IF(N87="sníž. přenesená",J87,0)</f>
        <v>0</v>
      </c>
      <c r="BI87" s="230">
        <f>IF(N87="nulová",J87,0)</f>
        <v>0</v>
      </c>
      <c r="BJ87" s="18" t="s">
        <v>83</v>
      </c>
      <c r="BK87" s="230">
        <f>ROUND(I87*H87,2)</f>
        <v>0</v>
      </c>
      <c r="BL87" s="18" t="s">
        <v>567</v>
      </c>
      <c r="BM87" s="229" t="s">
        <v>577</v>
      </c>
    </row>
    <row r="88" s="1" customFormat="1" ht="16.5" customHeight="1">
      <c r="B88" s="39"/>
      <c r="C88" s="218" t="s">
        <v>158</v>
      </c>
      <c r="D88" s="218" t="s">
        <v>132</v>
      </c>
      <c r="E88" s="219" t="s">
        <v>530</v>
      </c>
      <c r="F88" s="220" t="s">
        <v>578</v>
      </c>
      <c r="G88" s="221" t="s">
        <v>566</v>
      </c>
      <c r="H88" s="222">
        <v>1</v>
      </c>
      <c r="I88" s="223"/>
      <c r="J88" s="224">
        <f>ROUND(I88*H88,2)</f>
        <v>0</v>
      </c>
      <c r="K88" s="220" t="s">
        <v>19</v>
      </c>
      <c r="L88" s="44"/>
      <c r="M88" s="294" t="s">
        <v>19</v>
      </c>
      <c r="N88" s="295" t="s">
        <v>47</v>
      </c>
      <c r="O88" s="237"/>
      <c r="P88" s="296">
        <f>O88*H88</f>
        <v>0</v>
      </c>
      <c r="Q88" s="296">
        <v>0</v>
      </c>
      <c r="R88" s="296">
        <f>Q88*H88</f>
        <v>0</v>
      </c>
      <c r="S88" s="296">
        <v>0</v>
      </c>
      <c r="T88" s="297">
        <f>S88*H88</f>
        <v>0</v>
      </c>
      <c r="AR88" s="229" t="s">
        <v>567</v>
      </c>
      <c r="AT88" s="229" t="s">
        <v>132</v>
      </c>
      <c r="AU88" s="229" t="s">
        <v>83</v>
      </c>
      <c r="AY88" s="18" t="s">
        <v>131</v>
      </c>
      <c r="BE88" s="230">
        <f>IF(N88="základní",J88,0)</f>
        <v>0</v>
      </c>
      <c r="BF88" s="230">
        <f>IF(N88="snížená",J88,0)</f>
        <v>0</v>
      </c>
      <c r="BG88" s="230">
        <f>IF(N88="zákl. přenesená",J88,0)</f>
        <v>0</v>
      </c>
      <c r="BH88" s="230">
        <f>IF(N88="sníž. přenesená",J88,0)</f>
        <v>0</v>
      </c>
      <c r="BI88" s="230">
        <f>IF(N88="nulová",J88,0)</f>
        <v>0</v>
      </c>
      <c r="BJ88" s="18" t="s">
        <v>83</v>
      </c>
      <c r="BK88" s="230">
        <f>ROUND(I88*H88,2)</f>
        <v>0</v>
      </c>
      <c r="BL88" s="18" t="s">
        <v>567</v>
      </c>
      <c r="BM88" s="229" t="s">
        <v>579</v>
      </c>
    </row>
    <row r="89" s="1" customFormat="1" ht="6.96" customHeight="1">
      <c r="B89" s="59"/>
      <c r="C89" s="60"/>
      <c r="D89" s="60"/>
      <c r="E89" s="60"/>
      <c r="F89" s="60"/>
      <c r="G89" s="60"/>
      <c r="H89" s="60"/>
      <c r="I89" s="171"/>
      <c r="J89" s="60"/>
      <c r="K89" s="60"/>
      <c r="L89" s="44"/>
    </row>
  </sheetData>
  <sheetProtection sheet="1" autoFilter="0" formatColumns="0" formatRows="0" objects="1" scenarios="1" spinCount="100000" saltValue="cILqO5bw1De7enah8UJTDj/1orM/z9D+jd9VBDQkNIizjf5KtJ3MabNAe34PgzwM6qI7Ts7LgOmm8+4UNDZXug==" hashValue="Z/ngDCZN0t6C+Ndvy5STh3rk61kVnFtSLHVpQBmjwHFz/mNamTChvYJ+WaNKkj+QJZQPClFhhTt8GRUB6nWdCw==" algorithmName="SHA-512" password="CC35"/>
  <autoFilter ref="C79:K8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98" customWidth="1"/>
    <col min="2" max="2" width="1.664063" style="298" customWidth="1"/>
    <col min="3" max="4" width="5" style="298" customWidth="1"/>
    <col min="5" max="5" width="11.67" style="298" customWidth="1"/>
    <col min="6" max="6" width="9.17" style="298" customWidth="1"/>
    <col min="7" max="7" width="5" style="298" customWidth="1"/>
    <col min="8" max="8" width="77.83" style="298" customWidth="1"/>
    <col min="9" max="10" width="20" style="298" customWidth="1"/>
    <col min="11" max="11" width="1.664063" style="298" customWidth="1"/>
  </cols>
  <sheetData>
    <row r="1" ht="37.5" customHeight="1"/>
    <row r="2" ht="7.5" customHeight="1">
      <c r="B2" s="299"/>
      <c r="C2" s="300"/>
      <c r="D2" s="300"/>
      <c r="E2" s="300"/>
      <c r="F2" s="300"/>
      <c r="G2" s="300"/>
      <c r="H2" s="300"/>
      <c r="I2" s="300"/>
      <c r="J2" s="300"/>
      <c r="K2" s="301"/>
    </row>
    <row r="3" s="16" customFormat="1" ht="45" customHeight="1">
      <c r="B3" s="302"/>
      <c r="C3" s="303" t="s">
        <v>580</v>
      </c>
      <c r="D3" s="303"/>
      <c r="E3" s="303"/>
      <c r="F3" s="303"/>
      <c r="G3" s="303"/>
      <c r="H3" s="303"/>
      <c r="I3" s="303"/>
      <c r="J3" s="303"/>
      <c r="K3" s="304"/>
    </row>
    <row r="4" ht="25.5" customHeight="1">
      <c r="B4" s="305"/>
      <c r="C4" s="306" t="s">
        <v>581</v>
      </c>
      <c r="D4" s="306"/>
      <c r="E4" s="306"/>
      <c r="F4" s="306"/>
      <c r="G4" s="306"/>
      <c r="H4" s="306"/>
      <c r="I4" s="306"/>
      <c r="J4" s="306"/>
      <c r="K4" s="307"/>
    </row>
    <row r="5" ht="5.25" customHeight="1">
      <c r="B5" s="305"/>
      <c r="C5" s="308"/>
      <c r="D5" s="308"/>
      <c r="E5" s="308"/>
      <c r="F5" s="308"/>
      <c r="G5" s="308"/>
      <c r="H5" s="308"/>
      <c r="I5" s="308"/>
      <c r="J5" s="308"/>
      <c r="K5" s="307"/>
    </row>
    <row r="6" ht="15" customHeight="1">
      <c r="B6" s="305"/>
      <c r="C6" s="309" t="s">
        <v>582</v>
      </c>
      <c r="D6" s="309"/>
      <c r="E6" s="309"/>
      <c r="F6" s="309"/>
      <c r="G6" s="309"/>
      <c r="H6" s="309"/>
      <c r="I6" s="309"/>
      <c r="J6" s="309"/>
      <c r="K6" s="307"/>
    </row>
    <row r="7" ht="15" customHeight="1">
      <c r="B7" s="310"/>
      <c r="C7" s="309" t="s">
        <v>583</v>
      </c>
      <c r="D7" s="309"/>
      <c r="E7" s="309"/>
      <c r="F7" s="309"/>
      <c r="G7" s="309"/>
      <c r="H7" s="309"/>
      <c r="I7" s="309"/>
      <c r="J7" s="309"/>
      <c r="K7" s="307"/>
    </row>
    <row r="8" ht="12.75" customHeight="1">
      <c r="B8" s="310"/>
      <c r="C8" s="309"/>
      <c r="D8" s="309"/>
      <c r="E8" s="309"/>
      <c r="F8" s="309"/>
      <c r="G8" s="309"/>
      <c r="H8" s="309"/>
      <c r="I8" s="309"/>
      <c r="J8" s="309"/>
      <c r="K8" s="307"/>
    </row>
    <row r="9" ht="15" customHeight="1">
      <c r="B9" s="310"/>
      <c r="C9" s="309" t="s">
        <v>584</v>
      </c>
      <c r="D9" s="309"/>
      <c r="E9" s="309"/>
      <c r="F9" s="309"/>
      <c r="G9" s="309"/>
      <c r="H9" s="309"/>
      <c r="I9" s="309"/>
      <c r="J9" s="309"/>
      <c r="K9" s="307"/>
    </row>
    <row r="10" ht="15" customHeight="1">
      <c r="B10" s="310"/>
      <c r="C10" s="309"/>
      <c r="D10" s="309" t="s">
        <v>585</v>
      </c>
      <c r="E10" s="309"/>
      <c r="F10" s="309"/>
      <c r="G10" s="309"/>
      <c r="H10" s="309"/>
      <c r="I10" s="309"/>
      <c r="J10" s="309"/>
      <c r="K10" s="307"/>
    </row>
    <row r="11" ht="15" customHeight="1">
      <c r="B11" s="310"/>
      <c r="C11" s="311"/>
      <c r="D11" s="309" t="s">
        <v>586</v>
      </c>
      <c r="E11" s="309"/>
      <c r="F11" s="309"/>
      <c r="G11" s="309"/>
      <c r="H11" s="309"/>
      <c r="I11" s="309"/>
      <c r="J11" s="309"/>
      <c r="K11" s="307"/>
    </row>
    <row r="12" ht="15" customHeight="1">
      <c r="B12" s="310"/>
      <c r="C12" s="311"/>
      <c r="D12" s="309"/>
      <c r="E12" s="309"/>
      <c r="F12" s="309"/>
      <c r="G12" s="309"/>
      <c r="H12" s="309"/>
      <c r="I12" s="309"/>
      <c r="J12" s="309"/>
      <c r="K12" s="307"/>
    </row>
    <row r="13" ht="15" customHeight="1">
      <c r="B13" s="310"/>
      <c r="C13" s="311"/>
      <c r="D13" s="312" t="s">
        <v>587</v>
      </c>
      <c r="E13" s="309"/>
      <c r="F13" s="309"/>
      <c r="G13" s="309"/>
      <c r="H13" s="309"/>
      <c r="I13" s="309"/>
      <c r="J13" s="309"/>
      <c r="K13" s="307"/>
    </row>
    <row r="14" ht="12.75" customHeight="1">
      <c r="B14" s="310"/>
      <c r="C14" s="311"/>
      <c r="D14" s="311"/>
      <c r="E14" s="311"/>
      <c r="F14" s="311"/>
      <c r="G14" s="311"/>
      <c r="H14" s="311"/>
      <c r="I14" s="311"/>
      <c r="J14" s="311"/>
      <c r="K14" s="307"/>
    </row>
    <row r="15" ht="15" customHeight="1">
      <c r="B15" s="310"/>
      <c r="C15" s="311"/>
      <c r="D15" s="309" t="s">
        <v>588</v>
      </c>
      <c r="E15" s="309"/>
      <c r="F15" s="309"/>
      <c r="G15" s="309"/>
      <c r="H15" s="309"/>
      <c r="I15" s="309"/>
      <c r="J15" s="309"/>
      <c r="K15" s="307"/>
    </row>
    <row r="16" ht="15" customHeight="1">
      <c r="B16" s="310"/>
      <c r="C16" s="311"/>
      <c r="D16" s="309" t="s">
        <v>589</v>
      </c>
      <c r="E16" s="309"/>
      <c r="F16" s="309"/>
      <c r="G16" s="309"/>
      <c r="H16" s="309"/>
      <c r="I16" s="309"/>
      <c r="J16" s="309"/>
      <c r="K16" s="307"/>
    </row>
    <row r="17" ht="15" customHeight="1">
      <c r="B17" s="310"/>
      <c r="C17" s="311"/>
      <c r="D17" s="309" t="s">
        <v>590</v>
      </c>
      <c r="E17" s="309"/>
      <c r="F17" s="309"/>
      <c r="G17" s="309"/>
      <c r="H17" s="309"/>
      <c r="I17" s="309"/>
      <c r="J17" s="309"/>
      <c r="K17" s="307"/>
    </row>
    <row r="18" ht="15" customHeight="1">
      <c r="B18" s="310"/>
      <c r="C18" s="311"/>
      <c r="D18" s="311"/>
      <c r="E18" s="313" t="s">
        <v>96</v>
      </c>
      <c r="F18" s="309" t="s">
        <v>591</v>
      </c>
      <c r="G18" s="309"/>
      <c r="H18" s="309"/>
      <c r="I18" s="309"/>
      <c r="J18" s="309"/>
      <c r="K18" s="307"/>
    </row>
    <row r="19" ht="15" customHeight="1">
      <c r="B19" s="310"/>
      <c r="C19" s="311"/>
      <c r="D19" s="311"/>
      <c r="E19" s="313" t="s">
        <v>592</v>
      </c>
      <c r="F19" s="309" t="s">
        <v>593</v>
      </c>
      <c r="G19" s="309"/>
      <c r="H19" s="309"/>
      <c r="I19" s="309"/>
      <c r="J19" s="309"/>
      <c r="K19" s="307"/>
    </row>
    <row r="20" ht="15" customHeight="1">
      <c r="B20" s="310"/>
      <c r="C20" s="311"/>
      <c r="D20" s="311"/>
      <c r="E20" s="313" t="s">
        <v>82</v>
      </c>
      <c r="F20" s="309" t="s">
        <v>594</v>
      </c>
      <c r="G20" s="309"/>
      <c r="H20" s="309"/>
      <c r="I20" s="309"/>
      <c r="J20" s="309"/>
      <c r="K20" s="307"/>
    </row>
    <row r="21" ht="15" customHeight="1">
      <c r="B21" s="310"/>
      <c r="C21" s="311"/>
      <c r="D21" s="311"/>
      <c r="E21" s="313" t="s">
        <v>98</v>
      </c>
      <c r="F21" s="309" t="s">
        <v>99</v>
      </c>
      <c r="G21" s="309"/>
      <c r="H21" s="309"/>
      <c r="I21" s="309"/>
      <c r="J21" s="309"/>
      <c r="K21" s="307"/>
    </row>
    <row r="22" ht="15" customHeight="1">
      <c r="B22" s="310"/>
      <c r="C22" s="311"/>
      <c r="D22" s="311"/>
      <c r="E22" s="313" t="s">
        <v>595</v>
      </c>
      <c r="F22" s="309" t="s">
        <v>596</v>
      </c>
      <c r="G22" s="309"/>
      <c r="H22" s="309"/>
      <c r="I22" s="309"/>
      <c r="J22" s="309"/>
      <c r="K22" s="307"/>
    </row>
    <row r="23" ht="15" customHeight="1">
      <c r="B23" s="310"/>
      <c r="C23" s="311"/>
      <c r="D23" s="311"/>
      <c r="E23" s="313" t="s">
        <v>89</v>
      </c>
      <c r="F23" s="309" t="s">
        <v>597</v>
      </c>
      <c r="G23" s="309"/>
      <c r="H23" s="309"/>
      <c r="I23" s="309"/>
      <c r="J23" s="309"/>
      <c r="K23" s="307"/>
    </row>
    <row r="24" ht="12.75" customHeight="1">
      <c r="B24" s="310"/>
      <c r="C24" s="311"/>
      <c r="D24" s="311"/>
      <c r="E24" s="311"/>
      <c r="F24" s="311"/>
      <c r="G24" s="311"/>
      <c r="H24" s="311"/>
      <c r="I24" s="311"/>
      <c r="J24" s="311"/>
      <c r="K24" s="307"/>
    </row>
    <row r="25" ht="15" customHeight="1">
      <c r="B25" s="310"/>
      <c r="C25" s="309" t="s">
        <v>598</v>
      </c>
      <c r="D25" s="309"/>
      <c r="E25" s="309"/>
      <c r="F25" s="309"/>
      <c r="G25" s="309"/>
      <c r="H25" s="309"/>
      <c r="I25" s="309"/>
      <c r="J25" s="309"/>
      <c r="K25" s="307"/>
    </row>
    <row r="26" ht="15" customHeight="1">
      <c r="B26" s="310"/>
      <c r="C26" s="309" t="s">
        <v>599</v>
      </c>
      <c r="D26" s="309"/>
      <c r="E26" s="309"/>
      <c r="F26" s="309"/>
      <c r="G26" s="309"/>
      <c r="H26" s="309"/>
      <c r="I26" s="309"/>
      <c r="J26" s="309"/>
      <c r="K26" s="307"/>
    </row>
    <row r="27" ht="15" customHeight="1">
      <c r="B27" s="310"/>
      <c r="C27" s="309"/>
      <c r="D27" s="309" t="s">
        <v>600</v>
      </c>
      <c r="E27" s="309"/>
      <c r="F27" s="309"/>
      <c r="G27" s="309"/>
      <c r="H27" s="309"/>
      <c r="I27" s="309"/>
      <c r="J27" s="309"/>
      <c r="K27" s="307"/>
    </row>
    <row r="28" ht="15" customHeight="1">
      <c r="B28" s="310"/>
      <c r="C28" s="311"/>
      <c r="D28" s="309" t="s">
        <v>601</v>
      </c>
      <c r="E28" s="309"/>
      <c r="F28" s="309"/>
      <c r="G28" s="309"/>
      <c r="H28" s="309"/>
      <c r="I28" s="309"/>
      <c r="J28" s="309"/>
      <c r="K28" s="307"/>
    </row>
    <row r="29" ht="12.75" customHeight="1">
      <c r="B29" s="310"/>
      <c r="C29" s="311"/>
      <c r="D29" s="311"/>
      <c r="E29" s="311"/>
      <c r="F29" s="311"/>
      <c r="G29" s="311"/>
      <c r="H29" s="311"/>
      <c r="I29" s="311"/>
      <c r="J29" s="311"/>
      <c r="K29" s="307"/>
    </row>
    <row r="30" ht="15" customHeight="1">
      <c r="B30" s="310"/>
      <c r="C30" s="311"/>
      <c r="D30" s="309" t="s">
        <v>602</v>
      </c>
      <c r="E30" s="309"/>
      <c r="F30" s="309"/>
      <c r="G30" s="309"/>
      <c r="H30" s="309"/>
      <c r="I30" s="309"/>
      <c r="J30" s="309"/>
      <c r="K30" s="307"/>
    </row>
    <row r="31" ht="15" customHeight="1">
      <c r="B31" s="310"/>
      <c r="C31" s="311"/>
      <c r="D31" s="309" t="s">
        <v>603</v>
      </c>
      <c r="E31" s="309"/>
      <c r="F31" s="309"/>
      <c r="G31" s="309"/>
      <c r="H31" s="309"/>
      <c r="I31" s="309"/>
      <c r="J31" s="309"/>
      <c r="K31" s="307"/>
    </row>
    <row r="32" ht="12.75" customHeight="1">
      <c r="B32" s="310"/>
      <c r="C32" s="311"/>
      <c r="D32" s="311"/>
      <c r="E32" s="311"/>
      <c r="F32" s="311"/>
      <c r="G32" s="311"/>
      <c r="H32" s="311"/>
      <c r="I32" s="311"/>
      <c r="J32" s="311"/>
      <c r="K32" s="307"/>
    </row>
    <row r="33" ht="15" customHeight="1">
      <c r="B33" s="310"/>
      <c r="C33" s="311"/>
      <c r="D33" s="309" t="s">
        <v>604</v>
      </c>
      <c r="E33" s="309"/>
      <c r="F33" s="309"/>
      <c r="G33" s="309"/>
      <c r="H33" s="309"/>
      <c r="I33" s="309"/>
      <c r="J33" s="309"/>
      <c r="K33" s="307"/>
    </row>
    <row r="34" ht="15" customHeight="1">
      <c r="B34" s="310"/>
      <c r="C34" s="311"/>
      <c r="D34" s="309" t="s">
        <v>605</v>
      </c>
      <c r="E34" s="309"/>
      <c r="F34" s="309"/>
      <c r="G34" s="309"/>
      <c r="H34" s="309"/>
      <c r="I34" s="309"/>
      <c r="J34" s="309"/>
      <c r="K34" s="307"/>
    </row>
    <row r="35" ht="15" customHeight="1">
      <c r="B35" s="310"/>
      <c r="C35" s="311"/>
      <c r="D35" s="309" t="s">
        <v>606</v>
      </c>
      <c r="E35" s="309"/>
      <c r="F35" s="309"/>
      <c r="G35" s="309"/>
      <c r="H35" s="309"/>
      <c r="I35" s="309"/>
      <c r="J35" s="309"/>
      <c r="K35" s="307"/>
    </row>
    <row r="36" ht="15" customHeight="1">
      <c r="B36" s="310"/>
      <c r="C36" s="311"/>
      <c r="D36" s="309"/>
      <c r="E36" s="312" t="s">
        <v>116</v>
      </c>
      <c r="F36" s="309"/>
      <c r="G36" s="309" t="s">
        <v>607</v>
      </c>
      <c r="H36" s="309"/>
      <c r="I36" s="309"/>
      <c r="J36" s="309"/>
      <c r="K36" s="307"/>
    </row>
    <row r="37" ht="30.75" customHeight="1">
      <c r="B37" s="310"/>
      <c r="C37" s="311"/>
      <c r="D37" s="309"/>
      <c r="E37" s="312" t="s">
        <v>608</v>
      </c>
      <c r="F37" s="309"/>
      <c r="G37" s="309" t="s">
        <v>609</v>
      </c>
      <c r="H37" s="309"/>
      <c r="I37" s="309"/>
      <c r="J37" s="309"/>
      <c r="K37" s="307"/>
    </row>
    <row r="38" ht="15" customHeight="1">
      <c r="B38" s="310"/>
      <c r="C38" s="311"/>
      <c r="D38" s="309"/>
      <c r="E38" s="312" t="s">
        <v>57</v>
      </c>
      <c r="F38" s="309"/>
      <c r="G38" s="309" t="s">
        <v>610</v>
      </c>
      <c r="H38" s="309"/>
      <c r="I38" s="309"/>
      <c r="J38" s="309"/>
      <c r="K38" s="307"/>
    </row>
    <row r="39" ht="15" customHeight="1">
      <c r="B39" s="310"/>
      <c r="C39" s="311"/>
      <c r="D39" s="309"/>
      <c r="E39" s="312" t="s">
        <v>58</v>
      </c>
      <c r="F39" s="309"/>
      <c r="G39" s="309" t="s">
        <v>611</v>
      </c>
      <c r="H39" s="309"/>
      <c r="I39" s="309"/>
      <c r="J39" s="309"/>
      <c r="K39" s="307"/>
    </row>
    <row r="40" ht="15" customHeight="1">
      <c r="B40" s="310"/>
      <c r="C40" s="311"/>
      <c r="D40" s="309"/>
      <c r="E40" s="312" t="s">
        <v>117</v>
      </c>
      <c r="F40" s="309"/>
      <c r="G40" s="309" t="s">
        <v>612</v>
      </c>
      <c r="H40" s="309"/>
      <c r="I40" s="309"/>
      <c r="J40" s="309"/>
      <c r="K40" s="307"/>
    </row>
    <row r="41" ht="15" customHeight="1">
      <c r="B41" s="310"/>
      <c r="C41" s="311"/>
      <c r="D41" s="309"/>
      <c r="E41" s="312" t="s">
        <v>118</v>
      </c>
      <c r="F41" s="309"/>
      <c r="G41" s="309" t="s">
        <v>613</v>
      </c>
      <c r="H41" s="309"/>
      <c r="I41" s="309"/>
      <c r="J41" s="309"/>
      <c r="K41" s="307"/>
    </row>
    <row r="42" ht="15" customHeight="1">
      <c r="B42" s="310"/>
      <c r="C42" s="311"/>
      <c r="D42" s="309"/>
      <c r="E42" s="312" t="s">
        <v>614</v>
      </c>
      <c r="F42" s="309"/>
      <c r="G42" s="309" t="s">
        <v>615</v>
      </c>
      <c r="H42" s="309"/>
      <c r="I42" s="309"/>
      <c r="J42" s="309"/>
      <c r="K42" s="307"/>
    </row>
    <row r="43" ht="15" customHeight="1">
      <c r="B43" s="310"/>
      <c r="C43" s="311"/>
      <c r="D43" s="309"/>
      <c r="E43" s="312"/>
      <c r="F43" s="309"/>
      <c r="G43" s="309" t="s">
        <v>616</v>
      </c>
      <c r="H43" s="309"/>
      <c r="I43" s="309"/>
      <c r="J43" s="309"/>
      <c r="K43" s="307"/>
    </row>
    <row r="44" ht="15" customHeight="1">
      <c r="B44" s="310"/>
      <c r="C44" s="311"/>
      <c r="D44" s="309"/>
      <c r="E44" s="312" t="s">
        <v>617</v>
      </c>
      <c r="F44" s="309"/>
      <c r="G44" s="309" t="s">
        <v>618</v>
      </c>
      <c r="H44" s="309"/>
      <c r="I44" s="309"/>
      <c r="J44" s="309"/>
      <c r="K44" s="307"/>
    </row>
    <row r="45" ht="15" customHeight="1">
      <c r="B45" s="310"/>
      <c r="C45" s="311"/>
      <c r="D45" s="309"/>
      <c r="E45" s="312" t="s">
        <v>120</v>
      </c>
      <c r="F45" s="309"/>
      <c r="G45" s="309" t="s">
        <v>619</v>
      </c>
      <c r="H45" s="309"/>
      <c r="I45" s="309"/>
      <c r="J45" s="309"/>
      <c r="K45" s="307"/>
    </row>
    <row r="46" ht="12.75" customHeight="1">
      <c r="B46" s="310"/>
      <c r="C46" s="311"/>
      <c r="D46" s="309"/>
      <c r="E46" s="309"/>
      <c r="F46" s="309"/>
      <c r="G46" s="309"/>
      <c r="H46" s="309"/>
      <c r="I46" s="309"/>
      <c r="J46" s="309"/>
      <c r="K46" s="307"/>
    </row>
    <row r="47" ht="15" customHeight="1">
      <c r="B47" s="310"/>
      <c r="C47" s="311"/>
      <c r="D47" s="309" t="s">
        <v>620</v>
      </c>
      <c r="E47" s="309"/>
      <c r="F47" s="309"/>
      <c r="G47" s="309"/>
      <c r="H47" s="309"/>
      <c r="I47" s="309"/>
      <c r="J47" s="309"/>
      <c r="K47" s="307"/>
    </row>
    <row r="48" ht="15" customHeight="1">
      <c r="B48" s="310"/>
      <c r="C48" s="311"/>
      <c r="D48" s="311"/>
      <c r="E48" s="309" t="s">
        <v>621</v>
      </c>
      <c r="F48" s="309"/>
      <c r="G48" s="309"/>
      <c r="H48" s="309"/>
      <c r="I48" s="309"/>
      <c r="J48" s="309"/>
      <c r="K48" s="307"/>
    </row>
    <row r="49" ht="15" customHeight="1">
      <c r="B49" s="310"/>
      <c r="C49" s="311"/>
      <c r="D49" s="311"/>
      <c r="E49" s="309" t="s">
        <v>622</v>
      </c>
      <c r="F49" s="309"/>
      <c r="G49" s="309"/>
      <c r="H49" s="309"/>
      <c r="I49" s="309"/>
      <c r="J49" s="309"/>
      <c r="K49" s="307"/>
    </row>
    <row r="50" ht="15" customHeight="1">
      <c r="B50" s="310"/>
      <c r="C50" s="311"/>
      <c r="D50" s="311"/>
      <c r="E50" s="309" t="s">
        <v>623</v>
      </c>
      <c r="F50" s="309"/>
      <c r="G50" s="309"/>
      <c r="H50" s="309"/>
      <c r="I50" s="309"/>
      <c r="J50" s="309"/>
      <c r="K50" s="307"/>
    </row>
    <row r="51" ht="15" customHeight="1">
      <c r="B51" s="310"/>
      <c r="C51" s="311"/>
      <c r="D51" s="309" t="s">
        <v>624</v>
      </c>
      <c r="E51" s="309"/>
      <c r="F51" s="309"/>
      <c r="G51" s="309"/>
      <c r="H51" s="309"/>
      <c r="I51" s="309"/>
      <c r="J51" s="309"/>
      <c r="K51" s="307"/>
    </row>
    <row r="52" ht="25.5" customHeight="1">
      <c r="B52" s="305"/>
      <c r="C52" s="306" t="s">
        <v>625</v>
      </c>
      <c r="D52" s="306"/>
      <c r="E52" s="306"/>
      <c r="F52" s="306"/>
      <c r="G52" s="306"/>
      <c r="H52" s="306"/>
      <c r="I52" s="306"/>
      <c r="J52" s="306"/>
      <c r="K52" s="307"/>
    </row>
    <row r="53" ht="5.25" customHeight="1">
      <c r="B53" s="305"/>
      <c r="C53" s="308"/>
      <c r="D53" s="308"/>
      <c r="E53" s="308"/>
      <c r="F53" s="308"/>
      <c r="G53" s="308"/>
      <c r="H53" s="308"/>
      <c r="I53" s="308"/>
      <c r="J53" s="308"/>
      <c r="K53" s="307"/>
    </row>
    <row r="54" ht="15" customHeight="1">
      <c r="B54" s="305"/>
      <c r="C54" s="309" t="s">
        <v>626</v>
      </c>
      <c r="D54" s="309"/>
      <c r="E54" s="309"/>
      <c r="F54" s="309"/>
      <c r="G54" s="309"/>
      <c r="H54" s="309"/>
      <c r="I54" s="309"/>
      <c r="J54" s="309"/>
      <c r="K54" s="307"/>
    </row>
    <row r="55" ht="15" customHeight="1">
      <c r="B55" s="305"/>
      <c r="C55" s="309" t="s">
        <v>627</v>
      </c>
      <c r="D55" s="309"/>
      <c r="E55" s="309"/>
      <c r="F55" s="309"/>
      <c r="G55" s="309"/>
      <c r="H55" s="309"/>
      <c r="I55" s="309"/>
      <c r="J55" s="309"/>
      <c r="K55" s="307"/>
    </row>
    <row r="56" ht="12.75" customHeight="1">
      <c r="B56" s="305"/>
      <c r="C56" s="309"/>
      <c r="D56" s="309"/>
      <c r="E56" s="309"/>
      <c r="F56" s="309"/>
      <c r="G56" s="309"/>
      <c r="H56" s="309"/>
      <c r="I56" s="309"/>
      <c r="J56" s="309"/>
      <c r="K56" s="307"/>
    </row>
    <row r="57" ht="15" customHeight="1">
      <c r="B57" s="305"/>
      <c r="C57" s="309" t="s">
        <v>628</v>
      </c>
      <c r="D57" s="309"/>
      <c r="E57" s="309"/>
      <c r="F57" s="309"/>
      <c r="G57" s="309"/>
      <c r="H57" s="309"/>
      <c r="I57" s="309"/>
      <c r="J57" s="309"/>
      <c r="K57" s="307"/>
    </row>
    <row r="58" ht="15" customHeight="1">
      <c r="B58" s="305"/>
      <c r="C58" s="311"/>
      <c r="D58" s="309" t="s">
        <v>629</v>
      </c>
      <c r="E58" s="309"/>
      <c r="F58" s="309"/>
      <c r="G58" s="309"/>
      <c r="H58" s="309"/>
      <c r="I58" s="309"/>
      <c r="J58" s="309"/>
      <c r="K58" s="307"/>
    </row>
    <row r="59" ht="15" customHeight="1">
      <c r="B59" s="305"/>
      <c r="C59" s="311"/>
      <c r="D59" s="309" t="s">
        <v>630</v>
      </c>
      <c r="E59" s="309"/>
      <c r="F59" s="309"/>
      <c r="G59" s="309"/>
      <c r="H59" s="309"/>
      <c r="I59" s="309"/>
      <c r="J59" s="309"/>
      <c r="K59" s="307"/>
    </row>
    <row r="60" ht="15" customHeight="1">
      <c r="B60" s="305"/>
      <c r="C60" s="311"/>
      <c r="D60" s="309" t="s">
        <v>631</v>
      </c>
      <c r="E60" s="309"/>
      <c r="F60" s="309"/>
      <c r="G60" s="309"/>
      <c r="H60" s="309"/>
      <c r="I60" s="309"/>
      <c r="J60" s="309"/>
      <c r="K60" s="307"/>
    </row>
    <row r="61" ht="15" customHeight="1">
      <c r="B61" s="305"/>
      <c r="C61" s="311"/>
      <c r="D61" s="309" t="s">
        <v>632</v>
      </c>
      <c r="E61" s="309"/>
      <c r="F61" s="309"/>
      <c r="G61" s="309"/>
      <c r="H61" s="309"/>
      <c r="I61" s="309"/>
      <c r="J61" s="309"/>
      <c r="K61" s="307"/>
    </row>
    <row r="62" ht="15" customHeight="1">
      <c r="B62" s="305"/>
      <c r="C62" s="311"/>
      <c r="D62" s="314" t="s">
        <v>633</v>
      </c>
      <c r="E62" s="314"/>
      <c r="F62" s="314"/>
      <c r="G62" s="314"/>
      <c r="H62" s="314"/>
      <c r="I62" s="314"/>
      <c r="J62" s="314"/>
      <c r="K62" s="307"/>
    </row>
    <row r="63" ht="15" customHeight="1">
      <c r="B63" s="305"/>
      <c r="C63" s="311"/>
      <c r="D63" s="309" t="s">
        <v>634</v>
      </c>
      <c r="E63" s="309"/>
      <c r="F63" s="309"/>
      <c r="G63" s="309"/>
      <c r="H63" s="309"/>
      <c r="I63" s="309"/>
      <c r="J63" s="309"/>
      <c r="K63" s="307"/>
    </row>
    <row r="64" ht="12.75" customHeight="1">
      <c r="B64" s="305"/>
      <c r="C64" s="311"/>
      <c r="D64" s="311"/>
      <c r="E64" s="315"/>
      <c r="F64" s="311"/>
      <c r="G64" s="311"/>
      <c r="H64" s="311"/>
      <c r="I64" s="311"/>
      <c r="J64" s="311"/>
      <c r="K64" s="307"/>
    </row>
    <row r="65" ht="15" customHeight="1">
      <c r="B65" s="305"/>
      <c r="C65" s="311"/>
      <c r="D65" s="309" t="s">
        <v>635</v>
      </c>
      <c r="E65" s="309"/>
      <c r="F65" s="309"/>
      <c r="G65" s="309"/>
      <c r="H65" s="309"/>
      <c r="I65" s="309"/>
      <c r="J65" s="309"/>
      <c r="K65" s="307"/>
    </row>
    <row r="66" ht="15" customHeight="1">
      <c r="B66" s="305"/>
      <c r="C66" s="311"/>
      <c r="D66" s="314" t="s">
        <v>636</v>
      </c>
      <c r="E66" s="314"/>
      <c r="F66" s="314"/>
      <c r="G66" s="314"/>
      <c r="H66" s="314"/>
      <c r="I66" s="314"/>
      <c r="J66" s="314"/>
      <c r="K66" s="307"/>
    </row>
    <row r="67" ht="15" customHeight="1">
      <c r="B67" s="305"/>
      <c r="C67" s="311"/>
      <c r="D67" s="309" t="s">
        <v>637</v>
      </c>
      <c r="E67" s="309"/>
      <c r="F67" s="309"/>
      <c r="G67" s="309"/>
      <c r="H67" s="309"/>
      <c r="I67" s="309"/>
      <c r="J67" s="309"/>
      <c r="K67" s="307"/>
    </row>
    <row r="68" ht="15" customHeight="1">
      <c r="B68" s="305"/>
      <c r="C68" s="311"/>
      <c r="D68" s="309" t="s">
        <v>638</v>
      </c>
      <c r="E68" s="309"/>
      <c r="F68" s="309"/>
      <c r="G68" s="309"/>
      <c r="H68" s="309"/>
      <c r="I68" s="309"/>
      <c r="J68" s="309"/>
      <c r="K68" s="307"/>
    </row>
    <row r="69" ht="15" customHeight="1">
      <c r="B69" s="305"/>
      <c r="C69" s="311"/>
      <c r="D69" s="309" t="s">
        <v>639</v>
      </c>
      <c r="E69" s="309"/>
      <c r="F69" s="309"/>
      <c r="G69" s="309"/>
      <c r="H69" s="309"/>
      <c r="I69" s="309"/>
      <c r="J69" s="309"/>
      <c r="K69" s="307"/>
    </row>
    <row r="70" ht="15" customHeight="1">
      <c r="B70" s="305"/>
      <c r="C70" s="311"/>
      <c r="D70" s="309" t="s">
        <v>640</v>
      </c>
      <c r="E70" s="309"/>
      <c r="F70" s="309"/>
      <c r="G70" s="309"/>
      <c r="H70" s="309"/>
      <c r="I70" s="309"/>
      <c r="J70" s="309"/>
      <c r="K70" s="307"/>
    </row>
    <row r="71" ht="12.75" customHeight="1">
      <c r="B71" s="316"/>
      <c r="C71" s="317"/>
      <c r="D71" s="317"/>
      <c r="E71" s="317"/>
      <c r="F71" s="317"/>
      <c r="G71" s="317"/>
      <c r="H71" s="317"/>
      <c r="I71" s="317"/>
      <c r="J71" s="317"/>
      <c r="K71" s="318"/>
    </row>
    <row r="72" ht="18.75" customHeight="1">
      <c r="B72" s="319"/>
      <c r="C72" s="319"/>
      <c r="D72" s="319"/>
      <c r="E72" s="319"/>
      <c r="F72" s="319"/>
      <c r="G72" s="319"/>
      <c r="H72" s="319"/>
      <c r="I72" s="319"/>
      <c r="J72" s="319"/>
      <c r="K72" s="320"/>
    </row>
    <row r="73" ht="18.75" customHeight="1">
      <c r="B73" s="320"/>
      <c r="C73" s="320"/>
      <c r="D73" s="320"/>
      <c r="E73" s="320"/>
      <c r="F73" s="320"/>
      <c r="G73" s="320"/>
      <c r="H73" s="320"/>
      <c r="I73" s="320"/>
      <c r="J73" s="320"/>
      <c r="K73" s="320"/>
    </row>
    <row r="74" ht="7.5" customHeight="1">
      <c r="B74" s="321"/>
      <c r="C74" s="322"/>
      <c r="D74" s="322"/>
      <c r="E74" s="322"/>
      <c r="F74" s="322"/>
      <c r="G74" s="322"/>
      <c r="H74" s="322"/>
      <c r="I74" s="322"/>
      <c r="J74" s="322"/>
      <c r="K74" s="323"/>
    </row>
    <row r="75" ht="45" customHeight="1">
      <c r="B75" s="324"/>
      <c r="C75" s="325" t="s">
        <v>641</v>
      </c>
      <c r="D75" s="325"/>
      <c r="E75" s="325"/>
      <c r="F75" s="325"/>
      <c r="G75" s="325"/>
      <c r="H75" s="325"/>
      <c r="I75" s="325"/>
      <c r="J75" s="325"/>
      <c r="K75" s="326"/>
    </row>
    <row r="76" ht="17.25" customHeight="1">
      <c r="B76" s="324"/>
      <c r="C76" s="327" t="s">
        <v>642</v>
      </c>
      <c r="D76" s="327"/>
      <c r="E76" s="327"/>
      <c r="F76" s="327" t="s">
        <v>643</v>
      </c>
      <c r="G76" s="328"/>
      <c r="H76" s="327" t="s">
        <v>58</v>
      </c>
      <c r="I76" s="327" t="s">
        <v>61</v>
      </c>
      <c r="J76" s="327" t="s">
        <v>644</v>
      </c>
      <c r="K76" s="326"/>
    </row>
    <row r="77" ht="17.25" customHeight="1">
      <c r="B77" s="324"/>
      <c r="C77" s="329" t="s">
        <v>645</v>
      </c>
      <c r="D77" s="329"/>
      <c r="E77" s="329"/>
      <c r="F77" s="330" t="s">
        <v>646</v>
      </c>
      <c r="G77" s="331"/>
      <c r="H77" s="329"/>
      <c r="I77" s="329"/>
      <c r="J77" s="329" t="s">
        <v>647</v>
      </c>
      <c r="K77" s="326"/>
    </row>
    <row r="78" ht="5.25" customHeight="1">
      <c r="B78" s="324"/>
      <c r="C78" s="332"/>
      <c r="D78" s="332"/>
      <c r="E78" s="332"/>
      <c r="F78" s="332"/>
      <c r="G78" s="333"/>
      <c r="H78" s="332"/>
      <c r="I78" s="332"/>
      <c r="J78" s="332"/>
      <c r="K78" s="326"/>
    </row>
    <row r="79" ht="15" customHeight="1">
      <c r="B79" s="324"/>
      <c r="C79" s="312" t="s">
        <v>57</v>
      </c>
      <c r="D79" s="332"/>
      <c r="E79" s="332"/>
      <c r="F79" s="334" t="s">
        <v>648</v>
      </c>
      <c r="G79" s="333"/>
      <c r="H79" s="312" t="s">
        <v>649</v>
      </c>
      <c r="I79" s="312" t="s">
        <v>650</v>
      </c>
      <c r="J79" s="312">
        <v>20</v>
      </c>
      <c r="K79" s="326"/>
    </row>
    <row r="80" ht="15" customHeight="1">
      <c r="B80" s="324"/>
      <c r="C80" s="312" t="s">
        <v>651</v>
      </c>
      <c r="D80" s="312"/>
      <c r="E80" s="312"/>
      <c r="F80" s="334" t="s">
        <v>648</v>
      </c>
      <c r="G80" s="333"/>
      <c r="H80" s="312" t="s">
        <v>652</v>
      </c>
      <c r="I80" s="312" t="s">
        <v>650</v>
      </c>
      <c r="J80" s="312">
        <v>120</v>
      </c>
      <c r="K80" s="326"/>
    </row>
    <row r="81" ht="15" customHeight="1">
      <c r="B81" s="335"/>
      <c r="C81" s="312" t="s">
        <v>653</v>
      </c>
      <c r="D81" s="312"/>
      <c r="E81" s="312"/>
      <c r="F81" s="334" t="s">
        <v>654</v>
      </c>
      <c r="G81" s="333"/>
      <c r="H81" s="312" t="s">
        <v>655</v>
      </c>
      <c r="I81" s="312" t="s">
        <v>650</v>
      </c>
      <c r="J81" s="312">
        <v>50</v>
      </c>
      <c r="K81" s="326"/>
    </row>
    <row r="82" ht="15" customHeight="1">
      <c r="B82" s="335"/>
      <c r="C82" s="312" t="s">
        <v>656</v>
      </c>
      <c r="D82" s="312"/>
      <c r="E82" s="312"/>
      <c r="F82" s="334" t="s">
        <v>648</v>
      </c>
      <c r="G82" s="333"/>
      <c r="H82" s="312" t="s">
        <v>657</v>
      </c>
      <c r="I82" s="312" t="s">
        <v>658</v>
      </c>
      <c r="J82" s="312"/>
      <c r="K82" s="326"/>
    </row>
    <row r="83" ht="15" customHeight="1">
      <c r="B83" s="335"/>
      <c r="C83" s="336" t="s">
        <v>659</v>
      </c>
      <c r="D83" s="336"/>
      <c r="E83" s="336"/>
      <c r="F83" s="337" t="s">
        <v>654</v>
      </c>
      <c r="G83" s="336"/>
      <c r="H83" s="336" t="s">
        <v>660</v>
      </c>
      <c r="I83" s="336" t="s">
        <v>650</v>
      </c>
      <c r="J83" s="336">
        <v>15</v>
      </c>
      <c r="K83" s="326"/>
    </row>
    <row r="84" ht="15" customHeight="1">
      <c r="B84" s="335"/>
      <c r="C84" s="336" t="s">
        <v>661</v>
      </c>
      <c r="D84" s="336"/>
      <c r="E84" s="336"/>
      <c r="F84" s="337" t="s">
        <v>654</v>
      </c>
      <c r="G84" s="336"/>
      <c r="H84" s="336" t="s">
        <v>662</v>
      </c>
      <c r="I84" s="336" t="s">
        <v>650</v>
      </c>
      <c r="J84" s="336">
        <v>15</v>
      </c>
      <c r="K84" s="326"/>
    </row>
    <row r="85" ht="15" customHeight="1">
      <c r="B85" s="335"/>
      <c r="C85" s="336" t="s">
        <v>663</v>
      </c>
      <c r="D85" s="336"/>
      <c r="E85" s="336"/>
      <c r="F85" s="337" t="s">
        <v>654</v>
      </c>
      <c r="G85" s="336"/>
      <c r="H85" s="336" t="s">
        <v>664</v>
      </c>
      <c r="I85" s="336" t="s">
        <v>650</v>
      </c>
      <c r="J85" s="336">
        <v>20</v>
      </c>
      <c r="K85" s="326"/>
    </row>
    <row r="86" ht="15" customHeight="1">
      <c r="B86" s="335"/>
      <c r="C86" s="336" t="s">
        <v>665</v>
      </c>
      <c r="D86" s="336"/>
      <c r="E86" s="336"/>
      <c r="F86" s="337" t="s">
        <v>654</v>
      </c>
      <c r="G86" s="336"/>
      <c r="H86" s="336" t="s">
        <v>666</v>
      </c>
      <c r="I86" s="336" t="s">
        <v>650</v>
      </c>
      <c r="J86" s="336">
        <v>20</v>
      </c>
      <c r="K86" s="326"/>
    </row>
    <row r="87" ht="15" customHeight="1">
      <c r="B87" s="335"/>
      <c r="C87" s="312" t="s">
        <v>667</v>
      </c>
      <c r="D87" s="312"/>
      <c r="E87" s="312"/>
      <c r="F87" s="334" t="s">
        <v>654</v>
      </c>
      <c r="G87" s="333"/>
      <c r="H87" s="312" t="s">
        <v>668</v>
      </c>
      <c r="I87" s="312" t="s">
        <v>650</v>
      </c>
      <c r="J87" s="312">
        <v>50</v>
      </c>
      <c r="K87" s="326"/>
    </row>
    <row r="88" ht="15" customHeight="1">
      <c r="B88" s="335"/>
      <c r="C88" s="312" t="s">
        <v>669</v>
      </c>
      <c r="D88" s="312"/>
      <c r="E88" s="312"/>
      <c r="F88" s="334" t="s">
        <v>654</v>
      </c>
      <c r="G88" s="333"/>
      <c r="H88" s="312" t="s">
        <v>670</v>
      </c>
      <c r="I88" s="312" t="s">
        <v>650</v>
      </c>
      <c r="J88" s="312">
        <v>20</v>
      </c>
      <c r="K88" s="326"/>
    </row>
    <row r="89" ht="15" customHeight="1">
      <c r="B89" s="335"/>
      <c r="C89" s="312" t="s">
        <v>671</v>
      </c>
      <c r="D89" s="312"/>
      <c r="E89" s="312"/>
      <c r="F89" s="334" t="s">
        <v>654</v>
      </c>
      <c r="G89" s="333"/>
      <c r="H89" s="312" t="s">
        <v>672</v>
      </c>
      <c r="I89" s="312" t="s">
        <v>650</v>
      </c>
      <c r="J89" s="312">
        <v>20</v>
      </c>
      <c r="K89" s="326"/>
    </row>
    <row r="90" ht="15" customHeight="1">
      <c r="B90" s="335"/>
      <c r="C90" s="312" t="s">
        <v>673</v>
      </c>
      <c r="D90" s="312"/>
      <c r="E90" s="312"/>
      <c r="F90" s="334" t="s">
        <v>654</v>
      </c>
      <c r="G90" s="333"/>
      <c r="H90" s="312" t="s">
        <v>674</v>
      </c>
      <c r="I90" s="312" t="s">
        <v>650</v>
      </c>
      <c r="J90" s="312">
        <v>50</v>
      </c>
      <c r="K90" s="326"/>
    </row>
    <row r="91" ht="15" customHeight="1">
      <c r="B91" s="335"/>
      <c r="C91" s="312" t="s">
        <v>675</v>
      </c>
      <c r="D91" s="312"/>
      <c r="E91" s="312"/>
      <c r="F91" s="334" t="s">
        <v>654</v>
      </c>
      <c r="G91" s="333"/>
      <c r="H91" s="312" t="s">
        <v>675</v>
      </c>
      <c r="I91" s="312" t="s">
        <v>650</v>
      </c>
      <c r="J91" s="312">
        <v>50</v>
      </c>
      <c r="K91" s="326"/>
    </row>
    <row r="92" ht="15" customHeight="1">
      <c r="B92" s="335"/>
      <c r="C92" s="312" t="s">
        <v>676</v>
      </c>
      <c r="D92" s="312"/>
      <c r="E92" s="312"/>
      <c r="F92" s="334" t="s">
        <v>654</v>
      </c>
      <c r="G92" s="333"/>
      <c r="H92" s="312" t="s">
        <v>677</v>
      </c>
      <c r="I92" s="312" t="s">
        <v>650</v>
      </c>
      <c r="J92" s="312">
        <v>255</v>
      </c>
      <c r="K92" s="326"/>
    </row>
    <row r="93" ht="15" customHeight="1">
      <c r="B93" s="335"/>
      <c r="C93" s="312" t="s">
        <v>678</v>
      </c>
      <c r="D93" s="312"/>
      <c r="E93" s="312"/>
      <c r="F93" s="334" t="s">
        <v>648</v>
      </c>
      <c r="G93" s="333"/>
      <c r="H93" s="312" t="s">
        <v>679</v>
      </c>
      <c r="I93" s="312" t="s">
        <v>680</v>
      </c>
      <c r="J93" s="312"/>
      <c r="K93" s="326"/>
    </row>
    <row r="94" ht="15" customHeight="1">
      <c r="B94" s="335"/>
      <c r="C94" s="312" t="s">
        <v>681</v>
      </c>
      <c r="D94" s="312"/>
      <c r="E94" s="312"/>
      <c r="F94" s="334" t="s">
        <v>648</v>
      </c>
      <c r="G94" s="333"/>
      <c r="H94" s="312" t="s">
        <v>682</v>
      </c>
      <c r="I94" s="312" t="s">
        <v>683</v>
      </c>
      <c r="J94" s="312"/>
      <c r="K94" s="326"/>
    </row>
    <row r="95" ht="15" customHeight="1">
      <c r="B95" s="335"/>
      <c r="C95" s="312" t="s">
        <v>684</v>
      </c>
      <c r="D95" s="312"/>
      <c r="E95" s="312"/>
      <c r="F95" s="334" t="s">
        <v>648</v>
      </c>
      <c r="G95" s="333"/>
      <c r="H95" s="312" t="s">
        <v>684</v>
      </c>
      <c r="I95" s="312" t="s">
        <v>683</v>
      </c>
      <c r="J95" s="312"/>
      <c r="K95" s="326"/>
    </row>
    <row r="96" ht="15" customHeight="1">
      <c r="B96" s="335"/>
      <c r="C96" s="312" t="s">
        <v>42</v>
      </c>
      <c r="D96" s="312"/>
      <c r="E96" s="312"/>
      <c r="F96" s="334" t="s">
        <v>648</v>
      </c>
      <c r="G96" s="333"/>
      <c r="H96" s="312" t="s">
        <v>685</v>
      </c>
      <c r="I96" s="312" t="s">
        <v>683</v>
      </c>
      <c r="J96" s="312"/>
      <c r="K96" s="326"/>
    </row>
    <row r="97" ht="15" customHeight="1">
      <c r="B97" s="335"/>
      <c r="C97" s="312" t="s">
        <v>52</v>
      </c>
      <c r="D97" s="312"/>
      <c r="E97" s="312"/>
      <c r="F97" s="334" t="s">
        <v>648</v>
      </c>
      <c r="G97" s="333"/>
      <c r="H97" s="312" t="s">
        <v>686</v>
      </c>
      <c r="I97" s="312" t="s">
        <v>683</v>
      </c>
      <c r="J97" s="312"/>
      <c r="K97" s="326"/>
    </row>
    <row r="98" ht="15" customHeight="1">
      <c r="B98" s="338"/>
      <c r="C98" s="339"/>
      <c r="D98" s="339"/>
      <c r="E98" s="339"/>
      <c r="F98" s="339"/>
      <c r="G98" s="339"/>
      <c r="H98" s="339"/>
      <c r="I98" s="339"/>
      <c r="J98" s="339"/>
      <c r="K98" s="340"/>
    </row>
    <row r="99" ht="18.75" customHeight="1">
      <c r="B99" s="341"/>
      <c r="C99" s="342"/>
      <c r="D99" s="342"/>
      <c r="E99" s="342"/>
      <c r="F99" s="342"/>
      <c r="G99" s="342"/>
      <c r="H99" s="342"/>
      <c r="I99" s="342"/>
      <c r="J99" s="342"/>
      <c r="K99" s="341"/>
    </row>
    <row r="100" ht="18.75" customHeight="1">
      <c r="B100" s="320"/>
      <c r="C100" s="320"/>
      <c r="D100" s="320"/>
      <c r="E100" s="320"/>
      <c r="F100" s="320"/>
      <c r="G100" s="320"/>
      <c r="H100" s="320"/>
      <c r="I100" s="320"/>
      <c r="J100" s="320"/>
      <c r="K100" s="320"/>
    </row>
    <row r="101" ht="7.5" customHeight="1">
      <c r="B101" s="321"/>
      <c r="C101" s="322"/>
      <c r="D101" s="322"/>
      <c r="E101" s="322"/>
      <c r="F101" s="322"/>
      <c r="G101" s="322"/>
      <c r="H101" s="322"/>
      <c r="I101" s="322"/>
      <c r="J101" s="322"/>
      <c r="K101" s="323"/>
    </row>
    <row r="102" ht="45" customHeight="1">
      <c r="B102" s="324"/>
      <c r="C102" s="325" t="s">
        <v>687</v>
      </c>
      <c r="D102" s="325"/>
      <c r="E102" s="325"/>
      <c r="F102" s="325"/>
      <c r="G102" s="325"/>
      <c r="H102" s="325"/>
      <c r="I102" s="325"/>
      <c r="J102" s="325"/>
      <c r="K102" s="326"/>
    </row>
    <row r="103" ht="17.25" customHeight="1">
      <c r="B103" s="324"/>
      <c r="C103" s="327" t="s">
        <v>642</v>
      </c>
      <c r="D103" s="327"/>
      <c r="E103" s="327"/>
      <c r="F103" s="327" t="s">
        <v>643</v>
      </c>
      <c r="G103" s="328"/>
      <c r="H103" s="327" t="s">
        <v>58</v>
      </c>
      <c r="I103" s="327" t="s">
        <v>61</v>
      </c>
      <c r="J103" s="327" t="s">
        <v>644</v>
      </c>
      <c r="K103" s="326"/>
    </row>
    <row r="104" ht="17.25" customHeight="1">
      <c r="B104" s="324"/>
      <c r="C104" s="329" t="s">
        <v>645</v>
      </c>
      <c r="D104" s="329"/>
      <c r="E104" s="329"/>
      <c r="F104" s="330" t="s">
        <v>646</v>
      </c>
      <c r="G104" s="331"/>
      <c r="H104" s="329"/>
      <c r="I104" s="329"/>
      <c r="J104" s="329" t="s">
        <v>647</v>
      </c>
      <c r="K104" s="326"/>
    </row>
    <row r="105" ht="5.25" customHeight="1">
      <c r="B105" s="324"/>
      <c r="C105" s="327"/>
      <c r="D105" s="327"/>
      <c r="E105" s="327"/>
      <c r="F105" s="327"/>
      <c r="G105" s="343"/>
      <c r="H105" s="327"/>
      <c r="I105" s="327"/>
      <c r="J105" s="327"/>
      <c r="K105" s="326"/>
    </row>
    <row r="106" ht="15" customHeight="1">
      <c r="B106" s="324"/>
      <c r="C106" s="312" t="s">
        <v>57</v>
      </c>
      <c r="D106" s="332"/>
      <c r="E106" s="332"/>
      <c r="F106" s="334" t="s">
        <v>648</v>
      </c>
      <c r="G106" s="343"/>
      <c r="H106" s="312" t="s">
        <v>688</v>
      </c>
      <c r="I106" s="312" t="s">
        <v>650</v>
      </c>
      <c r="J106" s="312">
        <v>20</v>
      </c>
      <c r="K106" s="326"/>
    </row>
    <row r="107" ht="15" customHeight="1">
      <c r="B107" s="324"/>
      <c r="C107" s="312" t="s">
        <v>651</v>
      </c>
      <c r="D107" s="312"/>
      <c r="E107" s="312"/>
      <c r="F107" s="334" t="s">
        <v>648</v>
      </c>
      <c r="G107" s="312"/>
      <c r="H107" s="312" t="s">
        <v>688</v>
      </c>
      <c r="I107" s="312" t="s">
        <v>650</v>
      </c>
      <c r="J107" s="312">
        <v>120</v>
      </c>
      <c r="K107" s="326"/>
    </row>
    <row r="108" ht="15" customHeight="1">
      <c r="B108" s="335"/>
      <c r="C108" s="312" t="s">
        <v>653</v>
      </c>
      <c r="D108" s="312"/>
      <c r="E108" s="312"/>
      <c r="F108" s="334" t="s">
        <v>654</v>
      </c>
      <c r="G108" s="312"/>
      <c r="H108" s="312" t="s">
        <v>688</v>
      </c>
      <c r="I108" s="312" t="s">
        <v>650</v>
      </c>
      <c r="J108" s="312">
        <v>50</v>
      </c>
      <c r="K108" s="326"/>
    </row>
    <row r="109" ht="15" customHeight="1">
      <c r="B109" s="335"/>
      <c r="C109" s="312" t="s">
        <v>656</v>
      </c>
      <c r="D109" s="312"/>
      <c r="E109" s="312"/>
      <c r="F109" s="334" t="s">
        <v>648</v>
      </c>
      <c r="G109" s="312"/>
      <c r="H109" s="312" t="s">
        <v>688</v>
      </c>
      <c r="I109" s="312" t="s">
        <v>658</v>
      </c>
      <c r="J109" s="312"/>
      <c r="K109" s="326"/>
    </row>
    <row r="110" ht="15" customHeight="1">
      <c r="B110" s="335"/>
      <c r="C110" s="312" t="s">
        <v>667</v>
      </c>
      <c r="D110" s="312"/>
      <c r="E110" s="312"/>
      <c r="F110" s="334" t="s">
        <v>654</v>
      </c>
      <c r="G110" s="312"/>
      <c r="H110" s="312" t="s">
        <v>688</v>
      </c>
      <c r="I110" s="312" t="s">
        <v>650</v>
      </c>
      <c r="J110" s="312">
        <v>50</v>
      </c>
      <c r="K110" s="326"/>
    </row>
    <row r="111" ht="15" customHeight="1">
      <c r="B111" s="335"/>
      <c r="C111" s="312" t="s">
        <v>675</v>
      </c>
      <c r="D111" s="312"/>
      <c r="E111" s="312"/>
      <c r="F111" s="334" t="s">
        <v>654</v>
      </c>
      <c r="G111" s="312"/>
      <c r="H111" s="312" t="s">
        <v>688</v>
      </c>
      <c r="I111" s="312" t="s">
        <v>650</v>
      </c>
      <c r="J111" s="312">
        <v>50</v>
      </c>
      <c r="K111" s="326"/>
    </row>
    <row r="112" ht="15" customHeight="1">
      <c r="B112" s="335"/>
      <c r="C112" s="312" t="s">
        <v>673</v>
      </c>
      <c r="D112" s="312"/>
      <c r="E112" s="312"/>
      <c r="F112" s="334" t="s">
        <v>654</v>
      </c>
      <c r="G112" s="312"/>
      <c r="H112" s="312" t="s">
        <v>688</v>
      </c>
      <c r="I112" s="312" t="s">
        <v>650</v>
      </c>
      <c r="J112" s="312">
        <v>50</v>
      </c>
      <c r="K112" s="326"/>
    </row>
    <row r="113" ht="15" customHeight="1">
      <c r="B113" s="335"/>
      <c r="C113" s="312" t="s">
        <v>57</v>
      </c>
      <c r="D113" s="312"/>
      <c r="E113" s="312"/>
      <c r="F113" s="334" t="s">
        <v>648</v>
      </c>
      <c r="G113" s="312"/>
      <c r="H113" s="312" t="s">
        <v>689</v>
      </c>
      <c r="I113" s="312" t="s">
        <v>650</v>
      </c>
      <c r="J113" s="312">
        <v>20</v>
      </c>
      <c r="K113" s="326"/>
    </row>
    <row r="114" ht="15" customHeight="1">
      <c r="B114" s="335"/>
      <c r="C114" s="312" t="s">
        <v>690</v>
      </c>
      <c r="D114" s="312"/>
      <c r="E114" s="312"/>
      <c r="F114" s="334" t="s">
        <v>648</v>
      </c>
      <c r="G114" s="312"/>
      <c r="H114" s="312" t="s">
        <v>691</v>
      </c>
      <c r="I114" s="312" t="s">
        <v>650</v>
      </c>
      <c r="J114" s="312">
        <v>120</v>
      </c>
      <c r="K114" s="326"/>
    </row>
    <row r="115" ht="15" customHeight="1">
      <c r="B115" s="335"/>
      <c r="C115" s="312" t="s">
        <v>42</v>
      </c>
      <c r="D115" s="312"/>
      <c r="E115" s="312"/>
      <c r="F115" s="334" t="s">
        <v>648</v>
      </c>
      <c r="G115" s="312"/>
      <c r="H115" s="312" t="s">
        <v>692</v>
      </c>
      <c r="I115" s="312" t="s">
        <v>683</v>
      </c>
      <c r="J115" s="312"/>
      <c r="K115" s="326"/>
    </row>
    <row r="116" ht="15" customHeight="1">
      <c r="B116" s="335"/>
      <c r="C116" s="312" t="s">
        <v>52</v>
      </c>
      <c r="D116" s="312"/>
      <c r="E116" s="312"/>
      <c r="F116" s="334" t="s">
        <v>648</v>
      </c>
      <c r="G116" s="312"/>
      <c r="H116" s="312" t="s">
        <v>693</v>
      </c>
      <c r="I116" s="312" t="s">
        <v>683</v>
      </c>
      <c r="J116" s="312"/>
      <c r="K116" s="326"/>
    </row>
    <row r="117" ht="15" customHeight="1">
      <c r="B117" s="335"/>
      <c r="C117" s="312" t="s">
        <v>61</v>
      </c>
      <c r="D117" s="312"/>
      <c r="E117" s="312"/>
      <c r="F117" s="334" t="s">
        <v>648</v>
      </c>
      <c r="G117" s="312"/>
      <c r="H117" s="312" t="s">
        <v>694</v>
      </c>
      <c r="I117" s="312" t="s">
        <v>695</v>
      </c>
      <c r="J117" s="312"/>
      <c r="K117" s="326"/>
    </row>
    <row r="118" ht="15" customHeight="1">
      <c r="B118" s="338"/>
      <c r="C118" s="344"/>
      <c r="D118" s="344"/>
      <c r="E118" s="344"/>
      <c r="F118" s="344"/>
      <c r="G118" s="344"/>
      <c r="H118" s="344"/>
      <c r="I118" s="344"/>
      <c r="J118" s="344"/>
      <c r="K118" s="340"/>
    </row>
    <row r="119" ht="18.75" customHeight="1">
      <c r="B119" s="345"/>
      <c r="C119" s="309"/>
      <c r="D119" s="309"/>
      <c r="E119" s="309"/>
      <c r="F119" s="346"/>
      <c r="G119" s="309"/>
      <c r="H119" s="309"/>
      <c r="I119" s="309"/>
      <c r="J119" s="309"/>
      <c r="K119" s="345"/>
    </row>
    <row r="120" ht="18.75" customHeight="1">
      <c r="B120" s="320"/>
      <c r="C120" s="320"/>
      <c r="D120" s="320"/>
      <c r="E120" s="320"/>
      <c r="F120" s="320"/>
      <c r="G120" s="320"/>
      <c r="H120" s="320"/>
      <c r="I120" s="320"/>
      <c r="J120" s="320"/>
      <c r="K120" s="320"/>
    </row>
    <row r="121" ht="7.5" customHeight="1">
      <c r="B121" s="347"/>
      <c r="C121" s="348"/>
      <c r="D121" s="348"/>
      <c r="E121" s="348"/>
      <c r="F121" s="348"/>
      <c r="G121" s="348"/>
      <c r="H121" s="348"/>
      <c r="I121" s="348"/>
      <c r="J121" s="348"/>
      <c r="K121" s="349"/>
    </row>
    <row r="122" ht="45" customHeight="1">
      <c r="B122" s="350"/>
      <c r="C122" s="303" t="s">
        <v>696</v>
      </c>
      <c r="D122" s="303"/>
      <c r="E122" s="303"/>
      <c r="F122" s="303"/>
      <c r="G122" s="303"/>
      <c r="H122" s="303"/>
      <c r="I122" s="303"/>
      <c r="J122" s="303"/>
      <c r="K122" s="351"/>
    </row>
    <row r="123" ht="17.25" customHeight="1">
      <c r="B123" s="352"/>
      <c r="C123" s="327" t="s">
        <v>642</v>
      </c>
      <c r="D123" s="327"/>
      <c r="E123" s="327"/>
      <c r="F123" s="327" t="s">
        <v>643</v>
      </c>
      <c r="G123" s="328"/>
      <c r="H123" s="327" t="s">
        <v>58</v>
      </c>
      <c r="I123" s="327" t="s">
        <v>61</v>
      </c>
      <c r="J123" s="327" t="s">
        <v>644</v>
      </c>
      <c r="K123" s="353"/>
    </row>
    <row r="124" ht="17.25" customHeight="1">
      <c r="B124" s="352"/>
      <c r="C124" s="329" t="s">
        <v>645</v>
      </c>
      <c r="D124" s="329"/>
      <c r="E124" s="329"/>
      <c r="F124" s="330" t="s">
        <v>646</v>
      </c>
      <c r="G124" s="331"/>
      <c r="H124" s="329"/>
      <c r="I124" s="329"/>
      <c r="J124" s="329" t="s">
        <v>647</v>
      </c>
      <c r="K124" s="353"/>
    </row>
    <row r="125" ht="5.25" customHeight="1">
      <c r="B125" s="354"/>
      <c r="C125" s="332"/>
      <c r="D125" s="332"/>
      <c r="E125" s="332"/>
      <c r="F125" s="332"/>
      <c r="G125" s="312"/>
      <c r="H125" s="332"/>
      <c r="I125" s="332"/>
      <c r="J125" s="332"/>
      <c r="K125" s="355"/>
    </row>
    <row r="126" ht="15" customHeight="1">
      <c r="B126" s="354"/>
      <c r="C126" s="312" t="s">
        <v>651</v>
      </c>
      <c r="D126" s="332"/>
      <c r="E126" s="332"/>
      <c r="F126" s="334" t="s">
        <v>648</v>
      </c>
      <c r="G126" s="312"/>
      <c r="H126" s="312" t="s">
        <v>688</v>
      </c>
      <c r="I126" s="312" t="s">
        <v>650</v>
      </c>
      <c r="J126" s="312">
        <v>120</v>
      </c>
      <c r="K126" s="356"/>
    </row>
    <row r="127" ht="15" customHeight="1">
      <c r="B127" s="354"/>
      <c r="C127" s="312" t="s">
        <v>697</v>
      </c>
      <c r="D127" s="312"/>
      <c r="E127" s="312"/>
      <c r="F127" s="334" t="s">
        <v>648</v>
      </c>
      <c r="G127" s="312"/>
      <c r="H127" s="312" t="s">
        <v>698</v>
      </c>
      <c r="I127" s="312" t="s">
        <v>650</v>
      </c>
      <c r="J127" s="312" t="s">
        <v>699</v>
      </c>
      <c r="K127" s="356"/>
    </row>
    <row r="128" ht="15" customHeight="1">
      <c r="B128" s="354"/>
      <c r="C128" s="312" t="s">
        <v>89</v>
      </c>
      <c r="D128" s="312"/>
      <c r="E128" s="312"/>
      <c r="F128" s="334" t="s">
        <v>648</v>
      </c>
      <c r="G128" s="312"/>
      <c r="H128" s="312" t="s">
        <v>700</v>
      </c>
      <c r="I128" s="312" t="s">
        <v>650</v>
      </c>
      <c r="J128" s="312" t="s">
        <v>699</v>
      </c>
      <c r="K128" s="356"/>
    </row>
    <row r="129" ht="15" customHeight="1">
      <c r="B129" s="354"/>
      <c r="C129" s="312" t="s">
        <v>659</v>
      </c>
      <c r="D129" s="312"/>
      <c r="E129" s="312"/>
      <c r="F129" s="334" t="s">
        <v>654</v>
      </c>
      <c r="G129" s="312"/>
      <c r="H129" s="312" t="s">
        <v>660</v>
      </c>
      <c r="I129" s="312" t="s">
        <v>650</v>
      </c>
      <c r="J129" s="312">
        <v>15</v>
      </c>
      <c r="K129" s="356"/>
    </row>
    <row r="130" ht="15" customHeight="1">
      <c r="B130" s="354"/>
      <c r="C130" s="336" t="s">
        <v>661</v>
      </c>
      <c r="D130" s="336"/>
      <c r="E130" s="336"/>
      <c r="F130" s="337" t="s">
        <v>654</v>
      </c>
      <c r="G130" s="336"/>
      <c r="H130" s="336" t="s">
        <v>662</v>
      </c>
      <c r="I130" s="336" t="s">
        <v>650</v>
      </c>
      <c r="J130" s="336">
        <v>15</v>
      </c>
      <c r="K130" s="356"/>
    </row>
    <row r="131" ht="15" customHeight="1">
      <c r="B131" s="354"/>
      <c r="C131" s="336" t="s">
        <v>663</v>
      </c>
      <c r="D131" s="336"/>
      <c r="E131" s="336"/>
      <c r="F131" s="337" t="s">
        <v>654</v>
      </c>
      <c r="G131" s="336"/>
      <c r="H131" s="336" t="s">
        <v>664</v>
      </c>
      <c r="I131" s="336" t="s">
        <v>650</v>
      </c>
      <c r="J131" s="336">
        <v>20</v>
      </c>
      <c r="K131" s="356"/>
    </row>
    <row r="132" ht="15" customHeight="1">
      <c r="B132" s="354"/>
      <c r="C132" s="336" t="s">
        <v>665</v>
      </c>
      <c r="D132" s="336"/>
      <c r="E132" s="336"/>
      <c r="F132" s="337" t="s">
        <v>654</v>
      </c>
      <c r="G132" s="336"/>
      <c r="H132" s="336" t="s">
        <v>666</v>
      </c>
      <c r="I132" s="336" t="s">
        <v>650</v>
      </c>
      <c r="J132" s="336">
        <v>20</v>
      </c>
      <c r="K132" s="356"/>
    </row>
    <row r="133" ht="15" customHeight="1">
      <c r="B133" s="354"/>
      <c r="C133" s="312" t="s">
        <v>653</v>
      </c>
      <c r="D133" s="312"/>
      <c r="E133" s="312"/>
      <c r="F133" s="334" t="s">
        <v>654</v>
      </c>
      <c r="G133" s="312"/>
      <c r="H133" s="312" t="s">
        <v>688</v>
      </c>
      <c r="I133" s="312" t="s">
        <v>650</v>
      </c>
      <c r="J133" s="312">
        <v>50</v>
      </c>
      <c r="K133" s="356"/>
    </row>
    <row r="134" ht="15" customHeight="1">
      <c r="B134" s="354"/>
      <c r="C134" s="312" t="s">
        <v>667</v>
      </c>
      <c r="D134" s="312"/>
      <c r="E134" s="312"/>
      <c r="F134" s="334" t="s">
        <v>654</v>
      </c>
      <c r="G134" s="312"/>
      <c r="H134" s="312" t="s">
        <v>688</v>
      </c>
      <c r="I134" s="312" t="s">
        <v>650</v>
      </c>
      <c r="J134" s="312">
        <v>50</v>
      </c>
      <c r="K134" s="356"/>
    </row>
    <row r="135" ht="15" customHeight="1">
      <c r="B135" s="354"/>
      <c r="C135" s="312" t="s">
        <v>673</v>
      </c>
      <c r="D135" s="312"/>
      <c r="E135" s="312"/>
      <c r="F135" s="334" t="s">
        <v>654</v>
      </c>
      <c r="G135" s="312"/>
      <c r="H135" s="312" t="s">
        <v>688</v>
      </c>
      <c r="I135" s="312" t="s">
        <v>650</v>
      </c>
      <c r="J135" s="312">
        <v>50</v>
      </c>
      <c r="K135" s="356"/>
    </row>
    <row r="136" ht="15" customHeight="1">
      <c r="B136" s="354"/>
      <c r="C136" s="312" t="s">
        <v>675</v>
      </c>
      <c r="D136" s="312"/>
      <c r="E136" s="312"/>
      <c r="F136" s="334" t="s">
        <v>654</v>
      </c>
      <c r="G136" s="312"/>
      <c r="H136" s="312" t="s">
        <v>688</v>
      </c>
      <c r="I136" s="312" t="s">
        <v>650</v>
      </c>
      <c r="J136" s="312">
        <v>50</v>
      </c>
      <c r="K136" s="356"/>
    </row>
    <row r="137" ht="15" customHeight="1">
      <c r="B137" s="354"/>
      <c r="C137" s="312" t="s">
        <v>676</v>
      </c>
      <c r="D137" s="312"/>
      <c r="E137" s="312"/>
      <c r="F137" s="334" t="s">
        <v>654</v>
      </c>
      <c r="G137" s="312"/>
      <c r="H137" s="312" t="s">
        <v>701</v>
      </c>
      <c r="I137" s="312" t="s">
        <v>650</v>
      </c>
      <c r="J137" s="312">
        <v>255</v>
      </c>
      <c r="K137" s="356"/>
    </row>
    <row r="138" ht="15" customHeight="1">
      <c r="B138" s="354"/>
      <c r="C138" s="312" t="s">
        <v>678</v>
      </c>
      <c r="D138" s="312"/>
      <c r="E138" s="312"/>
      <c r="F138" s="334" t="s">
        <v>648</v>
      </c>
      <c r="G138" s="312"/>
      <c r="H138" s="312" t="s">
        <v>702</v>
      </c>
      <c r="I138" s="312" t="s">
        <v>680</v>
      </c>
      <c r="J138" s="312"/>
      <c r="K138" s="356"/>
    </row>
    <row r="139" ht="15" customHeight="1">
      <c r="B139" s="354"/>
      <c r="C139" s="312" t="s">
        <v>681</v>
      </c>
      <c r="D139" s="312"/>
      <c r="E139" s="312"/>
      <c r="F139" s="334" t="s">
        <v>648</v>
      </c>
      <c r="G139" s="312"/>
      <c r="H139" s="312" t="s">
        <v>703</v>
      </c>
      <c r="I139" s="312" t="s">
        <v>683</v>
      </c>
      <c r="J139" s="312"/>
      <c r="K139" s="356"/>
    </row>
    <row r="140" ht="15" customHeight="1">
      <c r="B140" s="354"/>
      <c r="C140" s="312" t="s">
        <v>684</v>
      </c>
      <c r="D140" s="312"/>
      <c r="E140" s="312"/>
      <c r="F140" s="334" t="s">
        <v>648</v>
      </c>
      <c r="G140" s="312"/>
      <c r="H140" s="312" t="s">
        <v>684</v>
      </c>
      <c r="I140" s="312" t="s">
        <v>683</v>
      </c>
      <c r="J140" s="312"/>
      <c r="K140" s="356"/>
    </row>
    <row r="141" ht="15" customHeight="1">
      <c r="B141" s="354"/>
      <c r="C141" s="312" t="s">
        <v>42</v>
      </c>
      <c r="D141" s="312"/>
      <c r="E141" s="312"/>
      <c r="F141" s="334" t="s">
        <v>648</v>
      </c>
      <c r="G141" s="312"/>
      <c r="H141" s="312" t="s">
        <v>704</v>
      </c>
      <c r="I141" s="312" t="s">
        <v>683</v>
      </c>
      <c r="J141" s="312"/>
      <c r="K141" s="356"/>
    </row>
    <row r="142" ht="15" customHeight="1">
      <c r="B142" s="354"/>
      <c r="C142" s="312" t="s">
        <v>705</v>
      </c>
      <c r="D142" s="312"/>
      <c r="E142" s="312"/>
      <c r="F142" s="334" t="s">
        <v>648</v>
      </c>
      <c r="G142" s="312"/>
      <c r="H142" s="312" t="s">
        <v>706</v>
      </c>
      <c r="I142" s="312" t="s">
        <v>683</v>
      </c>
      <c r="J142" s="312"/>
      <c r="K142" s="356"/>
    </row>
    <row r="143" ht="15" customHeight="1">
      <c r="B143" s="357"/>
      <c r="C143" s="358"/>
      <c r="D143" s="358"/>
      <c r="E143" s="358"/>
      <c r="F143" s="358"/>
      <c r="G143" s="358"/>
      <c r="H143" s="358"/>
      <c r="I143" s="358"/>
      <c r="J143" s="358"/>
      <c r="K143" s="359"/>
    </row>
    <row r="144" ht="18.75" customHeight="1">
      <c r="B144" s="309"/>
      <c r="C144" s="309"/>
      <c r="D144" s="309"/>
      <c r="E144" s="309"/>
      <c r="F144" s="346"/>
      <c r="G144" s="309"/>
      <c r="H144" s="309"/>
      <c r="I144" s="309"/>
      <c r="J144" s="309"/>
      <c r="K144" s="309"/>
    </row>
    <row r="145" ht="18.75" customHeight="1">
      <c r="B145" s="320"/>
      <c r="C145" s="320"/>
      <c r="D145" s="320"/>
      <c r="E145" s="320"/>
      <c r="F145" s="320"/>
      <c r="G145" s="320"/>
      <c r="H145" s="320"/>
      <c r="I145" s="320"/>
      <c r="J145" s="320"/>
      <c r="K145" s="320"/>
    </row>
    <row r="146" ht="7.5" customHeight="1">
      <c r="B146" s="321"/>
      <c r="C146" s="322"/>
      <c r="D146" s="322"/>
      <c r="E146" s="322"/>
      <c r="F146" s="322"/>
      <c r="G146" s="322"/>
      <c r="H146" s="322"/>
      <c r="I146" s="322"/>
      <c r="J146" s="322"/>
      <c r="K146" s="323"/>
    </row>
    <row r="147" ht="45" customHeight="1">
      <c r="B147" s="324"/>
      <c r="C147" s="325" t="s">
        <v>707</v>
      </c>
      <c r="D147" s="325"/>
      <c r="E147" s="325"/>
      <c r="F147" s="325"/>
      <c r="G147" s="325"/>
      <c r="H147" s="325"/>
      <c r="I147" s="325"/>
      <c r="J147" s="325"/>
      <c r="K147" s="326"/>
    </row>
    <row r="148" ht="17.25" customHeight="1">
      <c r="B148" s="324"/>
      <c r="C148" s="327" t="s">
        <v>642</v>
      </c>
      <c r="D148" s="327"/>
      <c r="E148" s="327"/>
      <c r="F148" s="327" t="s">
        <v>643</v>
      </c>
      <c r="G148" s="328"/>
      <c r="H148" s="327" t="s">
        <v>58</v>
      </c>
      <c r="I148" s="327" t="s">
        <v>61</v>
      </c>
      <c r="J148" s="327" t="s">
        <v>644</v>
      </c>
      <c r="K148" s="326"/>
    </row>
    <row r="149" ht="17.25" customHeight="1">
      <c r="B149" s="324"/>
      <c r="C149" s="329" t="s">
        <v>645</v>
      </c>
      <c r="D149" s="329"/>
      <c r="E149" s="329"/>
      <c r="F149" s="330" t="s">
        <v>646</v>
      </c>
      <c r="G149" s="331"/>
      <c r="H149" s="329"/>
      <c r="I149" s="329"/>
      <c r="J149" s="329" t="s">
        <v>647</v>
      </c>
      <c r="K149" s="326"/>
    </row>
    <row r="150" ht="5.25" customHeight="1">
      <c r="B150" s="335"/>
      <c r="C150" s="332"/>
      <c r="D150" s="332"/>
      <c r="E150" s="332"/>
      <c r="F150" s="332"/>
      <c r="G150" s="333"/>
      <c r="H150" s="332"/>
      <c r="I150" s="332"/>
      <c r="J150" s="332"/>
      <c r="K150" s="356"/>
    </row>
    <row r="151" ht="15" customHeight="1">
      <c r="B151" s="335"/>
      <c r="C151" s="360" t="s">
        <v>651</v>
      </c>
      <c r="D151" s="312"/>
      <c r="E151" s="312"/>
      <c r="F151" s="361" t="s">
        <v>648</v>
      </c>
      <c r="G151" s="312"/>
      <c r="H151" s="360" t="s">
        <v>688</v>
      </c>
      <c r="I151" s="360" t="s">
        <v>650</v>
      </c>
      <c r="J151" s="360">
        <v>120</v>
      </c>
      <c r="K151" s="356"/>
    </row>
    <row r="152" ht="15" customHeight="1">
      <c r="B152" s="335"/>
      <c r="C152" s="360" t="s">
        <v>697</v>
      </c>
      <c r="D152" s="312"/>
      <c r="E152" s="312"/>
      <c r="F152" s="361" t="s">
        <v>648</v>
      </c>
      <c r="G152" s="312"/>
      <c r="H152" s="360" t="s">
        <v>708</v>
      </c>
      <c r="I152" s="360" t="s">
        <v>650</v>
      </c>
      <c r="J152" s="360" t="s">
        <v>699</v>
      </c>
      <c r="K152" s="356"/>
    </row>
    <row r="153" ht="15" customHeight="1">
      <c r="B153" s="335"/>
      <c r="C153" s="360" t="s">
        <v>89</v>
      </c>
      <c r="D153" s="312"/>
      <c r="E153" s="312"/>
      <c r="F153" s="361" t="s">
        <v>648</v>
      </c>
      <c r="G153" s="312"/>
      <c r="H153" s="360" t="s">
        <v>709</v>
      </c>
      <c r="I153" s="360" t="s">
        <v>650</v>
      </c>
      <c r="J153" s="360" t="s">
        <v>699</v>
      </c>
      <c r="K153" s="356"/>
    </row>
    <row r="154" ht="15" customHeight="1">
      <c r="B154" s="335"/>
      <c r="C154" s="360" t="s">
        <v>653</v>
      </c>
      <c r="D154" s="312"/>
      <c r="E154" s="312"/>
      <c r="F154" s="361" t="s">
        <v>654</v>
      </c>
      <c r="G154" s="312"/>
      <c r="H154" s="360" t="s">
        <v>688</v>
      </c>
      <c r="I154" s="360" t="s">
        <v>650</v>
      </c>
      <c r="J154" s="360">
        <v>50</v>
      </c>
      <c r="K154" s="356"/>
    </row>
    <row r="155" ht="15" customHeight="1">
      <c r="B155" s="335"/>
      <c r="C155" s="360" t="s">
        <v>656</v>
      </c>
      <c r="D155" s="312"/>
      <c r="E155" s="312"/>
      <c r="F155" s="361" t="s">
        <v>648</v>
      </c>
      <c r="G155" s="312"/>
      <c r="H155" s="360" t="s">
        <v>688</v>
      </c>
      <c r="I155" s="360" t="s">
        <v>658</v>
      </c>
      <c r="J155" s="360"/>
      <c r="K155" s="356"/>
    </row>
    <row r="156" ht="15" customHeight="1">
      <c r="B156" s="335"/>
      <c r="C156" s="360" t="s">
        <v>667</v>
      </c>
      <c r="D156" s="312"/>
      <c r="E156" s="312"/>
      <c r="F156" s="361" t="s">
        <v>654</v>
      </c>
      <c r="G156" s="312"/>
      <c r="H156" s="360" t="s">
        <v>688</v>
      </c>
      <c r="I156" s="360" t="s">
        <v>650</v>
      </c>
      <c r="J156" s="360">
        <v>50</v>
      </c>
      <c r="K156" s="356"/>
    </row>
    <row r="157" ht="15" customHeight="1">
      <c r="B157" s="335"/>
      <c r="C157" s="360" t="s">
        <v>675</v>
      </c>
      <c r="D157" s="312"/>
      <c r="E157" s="312"/>
      <c r="F157" s="361" t="s">
        <v>654</v>
      </c>
      <c r="G157" s="312"/>
      <c r="H157" s="360" t="s">
        <v>688</v>
      </c>
      <c r="I157" s="360" t="s">
        <v>650</v>
      </c>
      <c r="J157" s="360">
        <v>50</v>
      </c>
      <c r="K157" s="356"/>
    </row>
    <row r="158" ht="15" customHeight="1">
      <c r="B158" s="335"/>
      <c r="C158" s="360" t="s">
        <v>673</v>
      </c>
      <c r="D158" s="312"/>
      <c r="E158" s="312"/>
      <c r="F158" s="361" t="s">
        <v>654</v>
      </c>
      <c r="G158" s="312"/>
      <c r="H158" s="360" t="s">
        <v>688</v>
      </c>
      <c r="I158" s="360" t="s">
        <v>650</v>
      </c>
      <c r="J158" s="360">
        <v>50</v>
      </c>
      <c r="K158" s="356"/>
    </row>
    <row r="159" ht="15" customHeight="1">
      <c r="B159" s="335"/>
      <c r="C159" s="360" t="s">
        <v>107</v>
      </c>
      <c r="D159" s="312"/>
      <c r="E159" s="312"/>
      <c r="F159" s="361" t="s">
        <v>648</v>
      </c>
      <c r="G159" s="312"/>
      <c r="H159" s="360" t="s">
        <v>710</v>
      </c>
      <c r="I159" s="360" t="s">
        <v>650</v>
      </c>
      <c r="J159" s="360" t="s">
        <v>711</v>
      </c>
      <c r="K159" s="356"/>
    </row>
    <row r="160" ht="15" customHeight="1">
      <c r="B160" s="335"/>
      <c r="C160" s="360" t="s">
        <v>712</v>
      </c>
      <c r="D160" s="312"/>
      <c r="E160" s="312"/>
      <c r="F160" s="361" t="s">
        <v>648</v>
      </c>
      <c r="G160" s="312"/>
      <c r="H160" s="360" t="s">
        <v>713</v>
      </c>
      <c r="I160" s="360" t="s">
        <v>683</v>
      </c>
      <c r="J160" s="360"/>
      <c r="K160" s="356"/>
    </row>
    <row r="161" ht="15" customHeight="1">
      <c r="B161" s="362"/>
      <c r="C161" s="344"/>
      <c r="D161" s="344"/>
      <c r="E161" s="344"/>
      <c r="F161" s="344"/>
      <c r="G161" s="344"/>
      <c r="H161" s="344"/>
      <c r="I161" s="344"/>
      <c r="J161" s="344"/>
      <c r="K161" s="363"/>
    </row>
    <row r="162" ht="18.75" customHeight="1">
      <c r="B162" s="309"/>
      <c r="C162" s="312"/>
      <c r="D162" s="312"/>
      <c r="E162" s="312"/>
      <c r="F162" s="334"/>
      <c r="G162" s="312"/>
      <c r="H162" s="312"/>
      <c r="I162" s="312"/>
      <c r="J162" s="312"/>
      <c r="K162" s="309"/>
    </row>
    <row r="163" ht="18.75" customHeight="1">
      <c r="B163" s="320"/>
      <c r="C163" s="320"/>
      <c r="D163" s="320"/>
      <c r="E163" s="320"/>
      <c r="F163" s="320"/>
      <c r="G163" s="320"/>
      <c r="H163" s="320"/>
      <c r="I163" s="320"/>
      <c r="J163" s="320"/>
      <c r="K163" s="320"/>
    </row>
    <row r="164" ht="7.5" customHeight="1">
      <c r="B164" s="299"/>
      <c r="C164" s="300"/>
      <c r="D164" s="300"/>
      <c r="E164" s="300"/>
      <c r="F164" s="300"/>
      <c r="G164" s="300"/>
      <c r="H164" s="300"/>
      <c r="I164" s="300"/>
      <c r="J164" s="300"/>
      <c r="K164" s="301"/>
    </row>
    <row r="165" ht="45" customHeight="1">
      <c r="B165" s="302"/>
      <c r="C165" s="303" t="s">
        <v>714</v>
      </c>
      <c r="D165" s="303"/>
      <c r="E165" s="303"/>
      <c r="F165" s="303"/>
      <c r="G165" s="303"/>
      <c r="H165" s="303"/>
      <c r="I165" s="303"/>
      <c r="J165" s="303"/>
      <c r="K165" s="304"/>
    </row>
    <row r="166" ht="17.25" customHeight="1">
      <c r="B166" s="302"/>
      <c r="C166" s="327" t="s">
        <v>642</v>
      </c>
      <c r="D166" s="327"/>
      <c r="E166" s="327"/>
      <c r="F166" s="327" t="s">
        <v>643</v>
      </c>
      <c r="G166" s="364"/>
      <c r="H166" s="365" t="s">
        <v>58</v>
      </c>
      <c r="I166" s="365" t="s">
        <v>61</v>
      </c>
      <c r="J166" s="327" t="s">
        <v>644</v>
      </c>
      <c r="K166" s="304"/>
    </row>
    <row r="167" ht="17.25" customHeight="1">
      <c r="B167" s="305"/>
      <c r="C167" s="329" t="s">
        <v>645</v>
      </c>
      <c r="D167" s="329"/>
      <c r="E167" s="329"/>
      <c r="F167" s="330" t="s">
        <v>646</v>
      </c>
      <c r="G167" s="366"/>
      <c r="H167" s="367"/>
      <c r="I167" s="367"/>
      <c r="J167" s="329" t="s">
        <v>647</v>
      </c>
      <c r="K167" s="307"/>
    </row>
    <row r="168" ht="5.25" customHeight="1">
      <c r="B168" s="335"/>
      <c r="C168" s="332"/>
      <c r="D168" s="332"/>
      <c r="E168" s="332"/>
      <c r="F168" s="332"/>
      <c r="G168" s="333"/>
      <c r="H168" s="332"/>
      <c r="I168" s="332"/>
      <c r="J168" s="332"/>
      <c r="K168" s="356"/>
    </row>
    <row r="169" ht="15" customHeight="1">
      <c r="B169" s="335"/>
      <c r="C169" s="312" t="s">
        <v>651</v>
      </c>
      <c r="D169" s="312"/>
      <c r="E169" s="312"/>
      <c r="F169" s="334" t="s">
        <v>648</v>
      </c>
      <c r="G169" s="312"/>
      <c r="H169" s="312" t="s">
        <v>688</v>
      </c>
      <c r="I169" s="312" t="s">
        <v>650</v>
      </c>
      <c r="J169" s="312">
        <v>120</v>
      </c>
      <c r="K169" s="356"/>
    </row>
    <row r="170" ht="15" customHeight="1">
      <c r="B170" s="335"/>
      <c r="C170" s="312" t="s">
        <v>697</v>
      </c>
      <c r="D170" s="312"/>
      <c r="E170" s="312"/>
      <c r="F170" s="334" t="s">
        <v>648</v>
      </c>
      <c r="G170" s="312"/>
      <c r="H170" s="312" t="s">
        <v>698</v>
      </c>
      <c r="I170" s="312" t="s">
        <v>650</v>
      </c>
      <c r="J170" s="312" t="s">
        <v>699</v>
      </c>
      <c r="K170" s="356"/>
    </row>
    <row r="171" ht="15" customHeight="1">
      <c r="B171" s="335"/>
      <c r="C171" s="312" t="s">
        <v>89</v>
      </c>
      <c r="D171" s="312"/>
      <c r="E171" s="312"/>
      <c r="F171" s="334" t="s">
        <v>648</v>
      </c>
      <c r="G171" s="312"/>
      <c r="H171" s="312" t="s">
        <v>715</v>
      </c>
      <c r="I171" s="312" t="s">
        <v>650</v>
      </c>
      <c r="J171" s="312" t="s">
        <v>699</v>
      </c>
      <c r="K171" s="356"/>
    </row>
    <row r="172" ht="15" customHeight="1">
      <c r="B172" s="335"/>
      <c r="C172" s="312" t="s">
        <v>653</v>
      </c>
      <c r="D172" s="312"/>
      <c r="E172" s="312"/>
      <c r="F172" s="334" t="s">
        <v>654</v>
      </c>
      <c r="G172" s="312"/>
      <c r="H172" s="312" t="s">
        <v>715</v>
      </c>
      <c r="I172" s="312" t="s">
        <v>650</v>
      </c>
      <c r="J172" s="312">
        <v>50</v>
      </c>
      <c r="K172" s="356"/>
    </row>
    <row r="173" ht="15" customHeight="1">
      <c r="B173" s="335"/>
      <c r="C173" s="312" t="s">
        <v>656</v>
      </c>
      <c r="D173" s="312"/>
      <c r="E173" s="312"/>
      <c r="F173" s="334" t="s">
        <v>648</v>
      </c>
      <c r="G173" s="312"/>
      <c r="H173" s="312" t="s">
        <v>715</v>
      </c>
      <c r="I173" s="312" t="s">
        <v>658</v>
      </c>
      <c r="J173" s="312"/>
      <c r="K173" s="356"/>
    </row>
    <row r="174" ht="15" customHeight="1">
      <c r="B174" s="335"/>
      <c r="C174" s="312" t="s">
        <v>667</v>
      </c>
      <c r="D174" s="312"/>
      <c r="E174" s="312"/>
      <c r="F174" s="334" t="s">
        <v>654</v>
      </c>
      <c r="G174" s="312"/>
      <c r="H174" s="312" t="s">
        <v>715</v>
      </c>
      <c r="I174" s="312" t="s">
        <v>650</v>
      </c>
      <c r="J174" s="312">
        <v>50</v>
      </c>
      <c r="K174" s="356"/>
    </row>
    <row r="175" ht="15" customHeight="1">
      <c r="B175" s="335"/>
      <c r="C175" s="312" t="s">
        <v>675</v>
      </c>
      <c r="D175" s="312"/>
      <c r="E175" s="312"/>
      <c r="F175" s="334" t="s">
        <v>654</v>
      </c>
      <c r="G175" s="312"/>
      <c r="H175" s="312" t="s">
        <v>715</v>
      </c>
      <c r="I175" s="312" t="s">
        <v>650</v>
      </c>
      <c r="J175" s="312">
        <v>50</v>
      </c>
      <c r="K175" s="356"/>
    </row>
    <row r="176" ht="15" customHeight="1">
      <c r="B176" s="335"/>
      <c r="C176" s="312" t="s">
        <v>673</v>
      </c>
      <c r="D176" s="312"/>
      <c r="E176" s="312"/>
      <c r="F176" s="334" t="s">
        <v>654</v>
      </c>
      <c r="G176" s="312"/>
      <c r="H176" s="312" t="s">
        <v>715</v>
      </c>
      <c r="I176" s="312" t="s">
        <v>650</v>
      </c>
      <c r="J176" s="312">
        <v>50</v>
      </c>
      <c r="K176" s="356"/>
    </row>
    <row r="177" ht="15" customHeight="1">
      <c r="B177" s="335"/>
      <c r="C177" s="312" t="s">
        <v>116</v>
      </c>
      <c r="D177" s="312"/>
      <c r="E177" s="312"/>
      <c r="F177" s="334" t="s">
        <v>648</v>
      </c>
      <c r="G177" s="312"/>
      <c r="H177" s="312" t="s">
        <v>716</v>
      </c>
      <c r="I177" s="312" t="s">
        <v>717</v>
      </c>
      <c r="J177" s="312"/>
      <c r="K177" s="356"/>
    </row>
    <row r="178" ht="15" customHeight="1">
      <c r="B178" s="335"/>
      <c r="C178" s="312" t="s">
        <v>61</v>
      </c>
      <c r="D178" s="312"/>
      <c r="E178" s="312"/>
      <c r="F178" s="334" t="s">
        <v>648</v>
      </c>
      <c r="G178" s="312"/>
      <c r="H178" s="312" t="s">
        <v>718</v>
      </c>
      <c r="I178" s="312" t="s">
        <v>719</v>
      </c>
      <c r="J178" s="312">
        <v>1</v>
      </c>
      <c r="K178" s="356"/>
    </row>
    <row r="179" ht="15" customHeight="1">
      <c r="B179" s="335"/>
      <c r="C179" s="312" t="s">
        <v>57</v>
      </c>
      <c r="D179" s="312"/>
      <c r="E179" s="312"/>
      <c r="F179" s="334" t="s">
        <v>648</v>
      </c>
      <c r="G179" s="312"/>
      <c r="H179" s="312" t="s">
        <v>720</v>
      </c>
      <c r="I179" s="312" t="s">
        <v>650</v>
      </c>
      <c r="J179" s="312">
        <v>20</v>
      </c>
      <c r="K179" s="356"/>
    </row>
    <row r="180" ht="15" customHeight="1">
      <c r="B180" s="335"/>
      <c r="C180" s="312" t="s">
        <v>58</v>
      </c>
      <c r="D180" s="312"/>
      <c r="E180" s="312"/>
      <c r="F180" s="334" t="s">
        <v>648</v>
      </c>
      <c r="G180" s="312"/>
      <c r="H180" s="312" t="s">
        <v>721</v>
      </c>
      <c r="I180" s="312" t="s">
        <v>650</v>
      </c>
      <c r="J180" s="312">
        <v>255</v>
      </c>
      <c r="K180" s="356"/>
    </row>
    <row r="181" ht="15" customHeight="1">
      <c r="B181" s="335"/>
      <c r="C181" s="312" t="s">
        <v>117</v>
      </c>
      <c r="D181" s="312"/>
      <c r="E181" s="312"/>
      <c r="F181" s="334" t="s">
        <v>648</v>
      </c>
      <c r="G181" s="312"/>
      <c r="H181" s="312" t="s">
        <v>612</v>
      </c>
      <c r="I181" s="312" t="s">
        <v>650</v>
      </c>
      <c r="J181" s="312">
        <v>10</v>
      </c>
      <c r="K181" s="356"/>
    </row>
    <row r="182" ht="15" customHeight="1">
      <c r="B182" s="335"/>
      <c r="C182" s="312" t="s">
        <v>118</v>
      </c>
      <c r="D182" s="312"/>
      <c r="E182" s="312"/>
      <c r="F182" s="334" t="s">
        <v>648</v>
      </c>
      <c r="G182" s="312"/>
      <c r="H182" s="312" t="s">
        <v>722</v>
      </c>
      <c r="I182" s="312" t="s">
        <v>683</v>
      </c>
      <c r="J182" s="312"/>
      <c r="K182" s="356"/>
    </row>
    <row r="183" ht="15" customHeight="1">
      <c r="B183" s="335"/>
      <c r="C183" s="312" t="s">
        <v>723</v>
      </c>
      <c r="D183" s="312"/>
      <c r="E183" s="312"/>
      <c r="F183" s="334" t="s">
        <v>648</v>
      </c>
      <c r="G183" s="312"/>
      <c r="H183" s="312" t="s">
        <v>724</v>
      </c>
      <c r="I183" s="312" t="s">
        <v>683</v>
      </c>
      <c r="J183" s="312"/>
      <c r="K183" s="356"/>
    </row>
    <row r="184" ht="15" customHeight="1">
      <c r="B184" s="335"/>
      <c r="C184" s="312" t="s">
        <v>712</v>
      </c>
      <c r="D184" s="312"/>
      <c r="E184" s="312"/>
      <c r="F184" s="334" t="s">
        <v>648</v>
      </c>
      <c r="G184" s="312"/>
      <c r="H184" s="312" t="s">
        <v>725</v>
      </c>
      <c r="I184" s="312" t="s">
        <v>683</v>
      </c>
      <c r="J184" s="312"/>
      <c r="K184" s="356"/>
    </row>
    <row r="185" ht="15" customHeight="1">
      <c r="B185" s="335"/>
      <c r="C185" s="312" t="s">
        <v>120</v>
      </c>
      <c r="D185" s="312"/>
      <c r="E185" s="312"/>
      <c r="F185" s="334" t="s">
        <v>654</v>
      </c>
      <c r="G185" s="312"/>
      <c r="H185" s="312" t="s">
        <v>726</v>
      </c>
      <c r="I185" s="312" t="s">
        <v>650</v>
      </c>
      <c r="J185" s="312">
        <v>50</v>
      </c>
      <c r="K185" s="356"/>
    </row>
    <row r="186" ht="15" customHeight="1">
      <c r="B186" s="335"/>
      <c r="C186" s="312" t="s">
        <v>727</v>
      </c>
      <c r="D186" s="312"/>
      <c r="E186" s="312"/>
      <c r="F186" s="334" t="s">
        <v>654</v>
      </c>
      <c r="G186" s="312"/>
      <c r="H186" s="312" t="s">
        <v>728</v>
      </c>
      <c r="I186" s="312" t="s">
        <v>729</v>
      </c>
      <c r="J186" s="312"/>
      <c r="K186" s="356"/>
    </row>
    <row r="187" ht="15" customHeight="1">
      <c r="B187" s="335"/>
      <c r="C187" s="312" t="s">
        <v>730</v>
      </c>
      <c r="D187" s="312"/>
      <c r="E187" s="312"/>
      <c r="F187" s="334" t="s">
        <v>654</v>
      </c>
      <c r="G187" s="312"/>
      <c r="H187" s="312" t="s">
        <v>731</v>
      </c>
      <c r="I187" s="312" t="s">
        <v>729</v>
      </c>
      <c r="J187" s="312"/>
      <c r="K187" s="356"/>
    </row>
    <row r="188" ht="15" customHeight="1">
      <c r="B188" s="335"/>
      <c r="C188" s="312" t="s">
        <v>732</v>
      </c>
      <c r="D188" s="312"/>
      <c r="E188" s="312"/>
      <c r="F188" s="334" t="s">
        <v>654</v>
      </c>
      <c r="G188" s="312"/>
      <c r="H188" s="312" t="s">
        <v>733</v>
      </c>
      <c r="I188" s="312" t="s">
        <v>729</v>
      </c>
      <c r="J188" s="312"/>
      <c r="K188" s="356"/>
    </row>
    <row r="189" ht="15" customHeight="1">
      <c r="B189" s="335"/>
      <c r="C189" s="368" t="s">
        <v>734</v>
      </c>
      <c r="D189" s="312"/>
      <c r="E189" s="312"/>
      <c r="F189" s="334" t="s">
        <v>654</v>
      </c>
      <c r="G189" s="312"/>
      <c r="H189" s="312" t="s">
        <v>735</v>
      </c>
      <c r="I189" s="312" t="s">
        <v>736</v>
      </c>
      <c r="J189" s="369" t="s">
        <v>737</v>
      </c>
      <c r="K189" s="356"/>
    </row>
    <row r="190" ht="15" customHeight="1">
      <c r="B190" s="335"/>
      <c r="C190" s="319" t="s">
        <v>46</v>
      </c>
      <c r="D190" s="312"/>
      <c r="E190" s="312"/>
      <c r="F190" s="334" t="s">
        <v>648</v>
      </c>
      <c r="G190" s="312"/>
      <c r="H190" s="309" t="s">
        <v>738</v>
      </c>
      <c r="I190" s="312" t="s">
        <v>739</v>
      </c>
      <c r="J190" s="312"/>
      <c r="K190" s="356"/>
    </row>
    <row r="191" ht="15" customHeight="1">
      <c r="B191" s="335"/>
      <c r="C191" s="319" t="s">
        <v>740</v>
      </c>
      <c r="D191" s="312"/>
      <c r="E191" s="312"/>
      <c r="F191" s="334" t="s">
        <v>648</v>
      </c>
      <c r="G191" s="312"/>
      <c r="H191" s="312" t="s">
        <v>741</v>
      </c>
      <c r="I191" s="312" t="s">
        <v>683</v>
      </c>
      <c r="J191" s="312"/>
      <c r="K191" s="356"/>
    </row>
    <row r="192" ht="15" customHeight="1">
      <c r="B192" s="335"/>
      <c r="C192" s="319" t="s">
        <v>742</v>
      </c>
      <c r="D192" s="312"/>
      <c r="E192" s="312"/>
      <c r="F192" s="334" t="s">
        <v>648</v>
      </c>
      <c r="G192" s="312"/>
      <c r="H192" s="312" t="s">
        <v>743</v>
      </c>
      <c r="I192" s="312" t="s">
        <v>683</v>
      </c>
      <c r="J192" s="312"/>
      <c r="K192" s="356"/>
    </row>
    <row r="193" ht="15" customHeight="1">
      <c r="B193" s="335"/>
      <c r="C193" s="319" t="s">
        <v>744</v>
      </c>
      <c r="D193" s="312"/>
      <c r="E193" s="312"/>
      <c r="F193" s="334" t="s">
        <v>654</v>
      </c>
      <c r="G193" s="312"/>
      <c r="H193" s="312" t="s">
        <v>745</v>
      </c>
      <c r="I193" s="312" t="s">
        <v>683</v>
      </c>
      <c r="J193" s="312"/>
      <c r="K193" s="356"/>
    </row>
    <row r="194" ht="15" customHeight="1">
      <c r="B194" s="362"/>
      <c r="C194" s="370"/>
      <c r="D194" s="344"/>
      <c r="E194" s="344"/>
      <c r="F194" s="344"/>
      <c r="G194" s="344"/>
      <c r="H194" s="344"/>
      <c r="I194" s="344"/>
      <c r="J194" s="344"/>
      <c r="K194" s="363"/>
    </row>
    <row r="195" ht="18.75" customHeight="1">
      <c r="B195" s="309"/>
      <c r="C195" s="312"/>
      <c r="D195" s="312"/>
      <c r="E195" s="312"/>
      <c r="F195" s="334"/>
      <c r="G195" s="312"/>
      <c r="H195" s="312"/>
      <c r="I195" s="312"/>
      <c r="J195" s="312"/>
      <c r="K195" s="309"/>
    </row>
    <row r="196" ht="18.75" customHeight="1">
      <c r="B196" s="309"/>
      <c r="C196" s="312"/>
      <c r="D196" s="312"/>
      <c r="E196" s="312"/>
      <c r="F196" s="334"/>
      <c r="G196" s="312"/>
      <c r="H196" s="312"/>
      <c r="I196" s="312"/>
      <c r="J196" s="312"/>
      <c r="K196" s="309"/>
    </row>
    <row r="197" ht="18.75" customHeight="1">
      <c r="B197" s="320"/>
      <c r="C197" s="320"/>
      <c r="D197" s="320"/>
      <c r="E197" s="320"/>
      <c r="F197" s="320"/>
      <c r="G197" s="320"/>
      <c r="H197" s="320"/>
      <c r="I197" s="320"/>
      <c r="J197" s="320"/>
      <c r="K197" s="320"/>
    </row>
    <row r="198" ht="13.5">
      <c r="B198" s="299"/>
      <c r="C198" s="300"/>
      <c r="D198" s="300"/>
      <c r="E198" s="300"/>
      <c r="F198" s="300"/>
      <c r="G198" s="300"/>
      <c r="H198" s="300"/>
      <c r="I198" s="300"/>
      <c r="J198" s="300"/>
      <c r="K198" s="301"/>
    </row>
    <row r="199" ht="21">
      <c r="B199" s="302"/>
      <c r="C199" s="303" t="s">
        <v>746</v>
      </c>
      <c r="D199" s="303"/>
      <c r="E199" s="303"/>
      <c r="F199" s="303"/>
      <c r="G199" s="303"/>
      <c r="H199" s="303"/>
      <c r="I199" s="303"/>
      <c r="J199" s="303"/>
      <c r="K199" s="304"/>
    </row>
    <row r="200" ht="25.5" customHeight="1">
      <c r="B200" s="302"/>
      <c r="C200" s="371" t="s">
        <v>747</v>
      </c>
      <c r="D200" s="371"/>
      <c r="E200" s="371"/>
      <c r="F200" s="371" t="s">
        <v>748</v>
      </c>
      <c r="G200" s="372"/>
      <c r="H200" s="371" t="s">
        <v>749</v>
      </c>
      <c r="I200" s="371"/>
      <c r="J200" s="371"/>
      <c r="K200" s="304"/>
    </row>
    <row r="201" ht="5.25" customHeight="1">
      <c r="B201" s="335"/>
      <c r="C201" s="332"/>
      <c r="D201" s="332"/>
      <c r="E201" s="332"/>
      <c r="F201" s="332"/>
      <c r="G201" s="312"/>
      <c r="H201" s="332"/>
      <c r="I201" s="332"/>
      <c r="J201" s="332"/>
      <c r="K201" s="356"/>
    </row>
    <row r="202" ht="15" customHeight="1">
      <c r="B202" s="335"/>
      <c r="C202" s="312" t="s">
        <v>739</v>
      </c>
      <c r="D202" s="312"/>
      <c r="E202" s="312"/>
      <c r="F202" s="334" t="s">
        <v>47</v>
      </c>
      <c r="G202" s="312"/>
      <c r="H202" s="312" t="s">
        <v>750</v>
      </c>
      <c r="I202" s="312"/>
      <c r="J202" s="312"/>
      <c r="K202" s="356"/>
    </row>
    <row r="203" ht="15" customHeight="1">
      <c r="B203" s="335"/>
      <c r="C203" s="341"/>
      <c r="D203" s="312"/>
      <c r="E203" s="312"/>
      <c r="F203" s="334" t="s">
        <v>48</v>
      </c>
      <c r="G203" s="312"/>
      <c r="H203" s="312" t="s">
        <v>751</v>
      </c>
      <c r="I203" s="312"/>
      <c r="J203" s="312"/>
      <c r="K203" s="356"/>
    </row>
    <row r="204" ht="15" customHeight="1">
      <c r="B204" s="335"/>
      <c r="C204" s="341"/>
      <c r="D204" s="312"/>
      <c r="E204" s="312"/>
      <c r="F204" s="334" t="s">
        <v>51</v>
      </c>
      <c r="G204" s="312"/>
      <c r="H204" s="312" t="s">
        <v>752</v>
      </c>
      <c r="I204" s="312"/>
      <c r="J204" s="312"/>
      <c r="K204" s="356"/>
    </row>
    <row r="205" ht="15" customHeight="1">
      <c r="B205" s="335"/>
      <c r="C205" s="312"/>
      <c r="D205" s="312"/>
      <c r="E205" s="312"/>
      <c r="F205" s="334" t="s">
        <v>49</v>
      </c>
      <c r="G205" s="312"/>
      <c r="H205" s="312" t="s">
        <v>753</v>
      </c>
      <c r="I205" s="312"/>
      <c r="J205" s="312"/>
      <c r="K205" s="356"/>
    </row>
    <row r="206" ht="15" customHeight="1">
      <c r="B206" s="335"/>
      <c r="C206" s="312"/>
      <c r="D206" s="312"/>
      <c r="E206" s="312"/>
      <c r="F206" s="334" t="s">
        <v>50</v>
      </c>
      <c r="G206" s="312"/>
      <c r="H206" s="312" t="s">
        <v>754</v>
      </c>
      <c r="I206" s="312"/>
      <c r="J206" s="312"/>
      <c r="K206" s="356"/>
    </row>
    <row r="207" ht="15" customHeight="1">
      <c r="B207" s="335"/>
      <c r="C207" s="312"/>
      <c r="D207" s="312"/>
      <c r="E207" s="312"/>
      <c r="F207" s="334"/>
      <c r="G207" s="312"/>
      <c r="H207" s="312"/>
      <c r="I207" s="312"/>
      <c r="J207" s="312"/>
      <c r="K207" s="356"/>
    </row>
    <row r="208" ht="15" customHeight="1">
      <c r="B208" s="335"/>
      <c r="C208" s="312" t="s">
        <v>695</v>
      </c>
      <c r="D208" s="312"/>
      <c r="E208" s="312"/>
      <c r="F208" s="334" t="s">
        <v>96</v>
      </c>
      <c r="G208" s="312"/>
      <c r="H208" s="312" t="s">
        <v>755</v>
      </c>
      <c r="I208" s="312"/>
      <c r="J208" s="312"/>
      <c r="K208" s="356"/>
    </row>
    <row r="209" ht="15" customHeight="1">
      <c r="B209" s="335"/>
      <c r="C209" s="341"/>
      <c r="D209" s="312"/>
      <c r="E209" s="312"/>
      <c r="F209" s="334" t="s">
        <v>82</v>
      </c>
      <c r="G209" s="312"/>
      <c r="H209" s="312" t="s">
        <v>594</v>
      </c>
      <c r="I209" s="312"/>
      <c r="J209" s="312"/>
      <c r="K209" s="356"/>
    </row>
    <row r="210" ht="15" customHeight="1">
      <c r="B210" s="335"/>
      <c r="C210" s="312"/>
      <c r="D210" s="312"/>
      <c r="E210" s="312"/>
      <c r="F210" s="334" t="s">
        <v>592</v>
      </c>
      <c r="G210" s="312"/>
      <c r="H210" s="312" t="s">
        <v>756</v>
      </c>
      <c r="I210" s="312"/>
      <c r="J210" s="312"/>
      <c r="K210" s="356"/>
    </row>
    <row r="211" ht="15" customHeight="1">
      <c r="B211" s="373"/>
      <c r="C211" s="341"/>
      <c r="D211" s="341"/>
      <c r="E211" s="341"/>
      <c r="F211" s="334" t="s">
        <v>98</v>
      </c>
      <c r="G211" s="319"/>
      <c r="H211" s="360" t="s">
        <v>99</v>
      </c>
      <c r="I211" s="360"/>
      <c r="J211" s="360"/>
      <c r="K211" s="374"/>
    </row>
    <row r="212" ht="15" customHeight="1">
      <c r="B212" s="373"/>
      <c r="C212" s="341"/>
      <c r="D212" s="341"/>
      <c r="E212" s="341"/>
      <c r="F212" s="334" t="s">
        <v>595</v>
      </c>
      <c r="G212" s="319"/>
      <c r="H212" s="360" t="s">
        <v>757</v>
      </c>
      <c r="I212" s="360"/>
      <c r="J212" s="360"/>
      <c r="K212" s="374"/>
    </row>
    <row r="213" ht="15" customHeight="1">
      <c r="B213" s="373"/>
      <c r="C213" s="341"/>
      <c r="D213" s="341"/>
      <c r="E213" s="341"/>
      <c r="F213" s="375"/>
      <c r="G213" s="319"/>
      <c r="H213" s="376"/>
      <c r="I213" s="376"/>
      <c r="J213" s="376"/>
      <c r="K213" s="374"/>
    </row>
    <row r="214" ht="15" customHeight="1">
      <c r="B214" s="373"/>
      <c r="C214" s="312" t="s">
        <v>719</v>
      </c>
      <c r="D214" s="341"/>
      <c r="E214" s="341"/>
      <c r="F214" s="334">
        <v>1</v>
      </c>
      <c r="G214" s="319"/>
      <c r="H214" s="360" t="s">
        <v>758</v>
      </c>
      <c r="I214" s="360"/>
      <c r="J214" s="360"/>
      <c r="K214" s="374"/>
    </row>
    <row r="215" ht="15" customHeight="1">
      <c r="B215" s="373"/>
      <c r="C215" s="341"/>
      <c r="D215" s="341"/>
      <c r="E215" s="341"/>
      <c r="F215" s="334">
        <v>2</v>
      </c>
      <c r="G215" s="319"/>
      <c r="H215" s="360" t="s">
        <v>759</v>
      </c>
      <c r="I215" s="360"/>
      <c r="J215" s="360"/>
      <c r="K215" s="374"/>
    </row>
    <row r="216" ht="15" customHeight="1">
      <c r="B216" s="373"/>
      <c r="C216" s="341"/>
      <c r="D216" s="341"/>
      <c r="E216" s="341"/>
      <c r="F216" s="334">
        <v>3</v>
      </c>
      <c r="G216" s="319"/>
      <c r="H216" s="360" t="s">
        <v>760</v>
      </c>
      <c r="I216" s="360"/>
      <c r="J216" s="360"/>
      <c r="K216" s="374"/>
    </row>
    <row r="217" ht="15" customHeight="1">
      <c r="B217" s="373"/>
      <c r="C217" s="341"/>
      <c r="D217" s="341"/>
      <c r="E217" s="341"/>
      <c r="F217" s="334">
        <v>4</v>
      </c>
      <c r="G217" s="319"/>
      <c r="H217" s="360" t="s">
        <v>761</v>
      </c>
      <c r="I217" s="360"/>
      <c r="J217" s="360"/>
      <c r="K217" s="374"/>
    </row>
    <row r="218" ht="12.75" customHeight="1">
      <c r="B218" s="377"/>
      <c r="C218" s="378"/>
      <c r="D218" s="378"/>
      <c r="E218" s="378"/>
      <c r="F218" s="378"/>
      <c r="G218" s="378"/>
      <c r="H218" s="378"/>
      <c r="I218" s="378"/>
      <c r="J218" s="378"/>
      <c r="K218" s="37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Patkova, Aneta</dc:creator>
  <cp:lastModifiedBy>Patkova, Aneta</cp:lastModifiedBy>
  <dcterms:created xsi:type="dcterms:W3CDTF">2019-04-25T13:25:35Z</dcterms:created>
  <dcterms:modified xsi:type="dcterms:W3CDTF">2019-04-25T13:25:43Z</dcterms:modified>
</cp:coreProperties>
</file>